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na\Desktop\Raport anual pe 2025\"/>
    </mc:Choice>
  </mc:AlternateContent>
  <bookViews>
    <workbookView xWindow="0" yWindow="0" windowWidth="28800" windowHeight="12300" firstSheet="2" activeTab="6"/>
  </bookViews>
  <sheets>
    <sheet name="ANEXA 1-BUGET 2025" sheetId="1" r:id="rId1"/>
    <sheet name="ANEXA 2-PREMIERE 2025" sheetId="2" r:id="rId2"/>
    <sheet name="ANEXA 3-REPERTORIU 2025" sheetId="3" r:id="rId3"/>
    <sheet name="ANEXA 4-GANTT 2026" sheetId="4" r:id="rId4"/>
    <sheet name="ANEXA 5-BUGET 2026" sheetId="5" r:id="rId5"/>
    <sheet name="ANEXA 6-PREMIERE 2026" sheetId="6" r:id="rId6"/>
    <sheet name="ANEXA 7-REPERTORIU 2026" sheetId="7"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7" l="1"/>
  <c r="P28" i="7"/>
  <c r="P27" i="7"/>
  <c r="I39" i="6"/>
  <c r="I37" i="6"/>
  <c r="I38" i="6"/>
  <c r="I40" i="6"/>
  <c r="G46" i="2"/>
  <c r="N33" i="3"/>
  <c r="N30" i="3"/>
  <c r="N29" i="3"/>
  <c r="G43" i="2"/>
  <c r="G42" i="2"/>
  <c r="G41" i="2"/>
  <c r="P26" i="7"/>
  <c r="P25" i="7"/>
  <c r="O20" i="7"/>
  <c r="N20" i="7"/>
  <c r="M20" i="7"/>
  <c r="L20" i="7"/>
  <c r="K20" i="7"/>
  <c r="J20" i="7"/>
  <c r="J7" i="7" s="1"/>
  <c r="I20" i="7"/>
  <c r="I7" i="7" s="1"/>
  <c r="H20" i="7"/>
  <c r="P20" i="7" s="1"/>
  <c r="G20" i="7"/>
  <c r="F20" i="7"/>
  <c r="E20" i="7"/>
  <c r="D20" i="7"/>
  <c r="O9" i="7"/>
  <c r="O7" i="7" s="1"/>
  <c r="N9" i="7"/>
  <c r="N7" i="7" s="1"/>
  <c r="M9" i="7"/>
  <c r="M7" i="7" s="1"/>
  <c r="L9" i="7"/>
  <c r="L7" i="7" s="1"/>
  <c r="K9" i="7"/>
  <c r="K7" i="7" s="1"/>
  <c r="J9" i="7"/>
  <c r="I9" i="7"/>
  <c r="H9" i="7"/>
  <c r="G9" i="7"/>
  <c r="G7" i="7" s="1"/>
  <c r="F9" i="7"/>
  <c r="F7" i="7" s="1"/>
  <c r="E9" i="7"/>
  <c r="D9" i="7"/>
  <c r="D7" i="7" s="1"/>
  <c r="H32" i="6"/>
  <c r="G32" i="6"/>
  <c r="F32" i="6"/>
  <c r="E32" i="6"/>
  <c r="D32" i="6"/>
  <c r="I32" i="6" s="1"/>
  <c r="H21" i="6"/>
  <c r="G21" i="6"/>
  <c r="F21" i="6"/>
  <c r="E21" i="6"/>
  <c r="D21" i="6"/>
  <c r="I21" i="6" s="1"/>
  <c r="H9" i="6"/>
  <c r="H7" i="6" s="1"/>
  <c r="G9" i="6"/>
  <c r="G7" i="6" s="1"/>
  <c r="F9" i="6"/>
  <c r="F7" i="6" s="1"/>
  <c r="E9" i="6"/>
  <c r="E7" i="6" s="1"/>
  <c r="D9" i="6"/>
  <c r="I9" i="6" s="1"/>
  <c r="G46" i="5"/>
  <c r="G43" i="5"/>
  <c r="H41" i="5"/>
  <c r="G41" i="5"/>
  <c r="G23" i="5" s="1"/>
  <c r="F41" i="5"/>
  <c r="F23" i="5" s="1"/>
  <c r="E41" i="5"/>
  <c r="H35" i="5"/>
  <c r="G35" i="5"/>
  <c r="F35" i="5"/>
  <c r="E35" i="5"/>
  <c r="H33" i="5"/>
  <c r="H23" i="5" s="1"/>
  <c r="G33" i="5"/>
  <c r="F33" i="5"/>
  <c r="E33" i="5"/>
  <c r="H24" i="5"/>
  <c r="G24" i="5"/>
  <c r="F24" i="5"/>
  <c r="E24" i="5"/>
  <c r="E23" i="5"/>
  <c r="H20" i="5"/>
  <c r="G20" i="5"/>
  <c r="F20" i="5"/>
  <c r="E20" i="5"/>
  <c r="H18" i="5"/>
  <c r="G18" i="5"/>
  <c r="F18" i="5"/>
  <c r="E18" i="5"/>
  <c r="H11" i="5"/>
  <c r="G11" i="5"/>
  <c r="F11" i="5"/>
  <c r="E11" i="5"/>
  <c r="H10" i="5"/>
  <c r="H9" i="5" s="1"/>
  <c r="G10" i="5"/>
  <c r="F10" i="5"/>
  <c r="E10" i="5"/>
  <c r="E9" i="5" s="1"/>
  <c r="G7" i="5"/>
  <c r="H5" i="5"/>
  <c r="G5" i="5"/>
  <c r="F5" i="5"/>
  <c r="E5" i="5"/>
  <c r="N28" i="3"/>
  <c r="N27" i="3"/>
  <c r="N26" i="3"/>
  <c r="N25" i="3"/>
  <c r="N22" i="3"/>
  <c r="N21" i="3"/>
  <c r="M20" i="3"/>
  <c r="L20" i="3"/>
  <c r="K20" i="3"/>
  <c r="J20" i="3"/>
  <c r="I20" i="3"/>
  <c r="H20" i="3"/>
  <c r="G20" i="3"/>
  <c r="F20" i="3"/>
  <c r="E20" i="3"/>
  <c r="D20" i="3"/>
  <c r="N19" i="3"/>
  <c r="N18" i="3"/>
  <c r="N17" i="3"/>
  <c r="N16" i="3"/>
  <c r="N15" i="3"/>
  <c r="N14" i="3"/>
  <c r="N13" i="3"/>
  <c r="N12" i="3"/>
  <c r="N11" i="3"/>
  <c r="N10" i="3"/>
  <c r="M9" i="3"/>
  <c r="M7" i="3" s="1"/>
  <c r="L9" i="3"/>
  <c r="K9" i="3"/>
  <c r="J9" i="3"/>
  <c r="I9" i="3"/>
  <c r="H9" i="3"/>
  <c r="H7" i="3" s="1"/>
  <c r="G9" i="3"/>
  <c r="F9" i="3"/>
  <c r="E9" i="3"/>
  <c r="E7" i="3" s="1"/>
  <c r="D9" i="3"/>
  <c r="G40" i="2"/>
  <c r="G39" i="2"/>
  <c r="G38" i="2"/>
  <c r="F33" i="2"/>
  <c r="E33" i="2"/>
  <c r="D33" i="2"/>
  <c r="F22" i="2"/>
  <c r="E22" i="2"/>
  <c r="D22" i="2"/>
  <c r="F10" i="2"/>
  <c r="E10" i="2"/>
  <c r="D10" i="2"/>
  <c r="G7" i="2"/>
  <c r="G4" i="2"/>
  <c r="G46" i="1"/>
  <c r="G43" i="1"/>
  <c r="G41" i="1" s="1"/>
  <c r="G23" i="1" s="1"/>
  <c r="F41" i="1"/>
  <c r="E41" i="1"/>
  <c r="G35" i="1"/>
  <c r="F35" i="1"/>
  <c r="E35" i="1"/>
  <c r="G33" i="1"/>
  <c r="F33" i="1"/>
  <c r="E33" i="1"/>
  <c r="E23" i="1" s="1"/>
  <c r="G24" i="1"/>
  <c r="F24" i="1"/>
  <c r="F23" i="1" s="1"/>
  <c r="E24" i="1"/>
  <c r="G20" i="1"/>
  <c r="F20" i="1"/>
  <c r="E20" i="1"/>
  <c r="G18" i="1"/>
  <c r="F18" i="1"/>
  <c r="E18" i="1"/>
  <c r="G11" i="1"/>
  <c r="F11" i="1"/>
  <c r="F10" i="1" s="1"/>
  <c r="F9" i="1" s="1"/>
  <c r="E11" i="1"/>
  <c r="E10" i="1" s="1"/>
  <c r="G10" i="1"/>
  <c r="G9" i="1" s="1"/>
  <c r="G7" i="1"/>
  <c r="G5" i="1"/>
  <c r="F5" i="1"/>
  <c r="E5" i="1"/>
  <c r="H7" i="7" l="1"/>
  <c r="P9" i="7"/>
  <c r="J7" i="3"/>
  <c r="L7" i="3"/>
  <c r="I7" i="3"/>
  <c r="F7" i="3"/>
  <c r="G7" i="3"/>
  <c r="K7" i="3"/>
  <c r="D8" i="2"/>
  <c r="E8" i="2"/>
  <c r="N20" i="3"/>
  <c r="N9" i="3"/>
  <c r="E7" i="7"/>
  <c r="D7" i="6"/>
  <c r="I7" i="6" s="1"/>
  <c r="G9" i="5"/>
  <c r="F9" i="5"/>
  <c r="D7" i="3"/>
  <c r="N7" i="3" s="1"/>
  <c r="G33" i="2"/>
  <c r="F8" i="2"/>
  <c r="G22" i="2"/>
  <c r="E9" i="1"/>
  <c r="P7" i="7" l="1"/>
  <c r="G8" i="2"/>
</calcChain>
</file>

<file path=xl/sharedStrings.xml><?xml version="1.0" encoding="utf-8"?>
<sst xmlns="http://schemas.openxmlformats.org/spreadsheetml/2006/main" count="538" uniqueCount="214">
  <si>
    <t>TEATRUL STELA POPESCU</t>
  </si>
  <si>
    <t>BUGET 2025</t>
  </si>
  <si>
    <t>NR CRT</t>
  </si>
  <si>
    <t>DENUMIRE INDICATOR</t>
  </si>
  <si>
    <t>COD INDICATOR</t>
  </si>
  <si>
    <t>CLASIFICATIE FUNCTIONALA</t>
  </si>
  <si>
    <t>CLASIFICATIE ECONOMICA</t>
  </si>
  <si>
    <t>EXECUTIE  31.12.2025</t>
  </si>
  <si>
    <t>RESTANTE 31.12.2025</t>
  </si>
  <si>
    <t>TOTAL VENITURI</t>
  </si>
  <si>
    <t>67.03.04</t>
  </si>
  <si>
    <t>alte venituri din prestari de servicii si alte activitati</t>
  </si>
  <si>
    <t>SPONSORIZARI</t>
  </si>
  <si>
    <t>subventii</t>
  </si>
  <si>
    <t>TOTAL CHELTUIELI</t>
  </si>
  <si>
    <t>TITLUL I CHELTUILEI DE PERSONAL</t>
  </si>
  <si>
    <t>cheltuieli salariale in bani</t>
  </si>
  <si>
    <t>Salarii de baza</t>
  </si>
  <si>
    <t>10.01.01</t>
  </si>
  <si>
    <t>Sporuri pentru conditii munca</t>
  </si>
  <si>
    <t>10.01.05</t>
  </si>
  <si>
    <t>alte sporuri</t>
  </si>
  <si>
    <t>10.01.06</t>
  </si>
  <si>
    <t xml:space="preserve">indemnizatii delegare </t>
  </si>
  <si>
    <t>10.01.13</t>
  </si>
  <si>
    <t>alocati pentru locuinte</t>
  </si>
  <si>
    <t>10.01.16</t>
  </si>
  <si>
    <t>indemnizatii de hrana</t>
  </si>
  <si>
    <t>10.01.17</t>
  </si>
  <si>
    <t>cheltuieli salariale in natura</t>
  </si>
  <si>
    <t>vouchere de vacanta</t>
  </si>
  <si>
    <t>10.02.06</t>
  </si>
  <si>
    <t>contributii</t>
  </si>
  <si>
    <t>contributie asiguratorie pentru munca</t>
  </si>
  <si>
    <t>10.03.07</t>
  </si>
  <si>
    <t>contributie asiguratorie pentru munca cond speciale</t>
  </si>
  <si>
    <t>10.03.08</t>
  </si>
  <si>
    <t>TITLUL II BUNURI SI SERVICII</t>
  </si>
  <si>
    <t>bunuri si servicii</t>
  </si>
  <si>
    <t>furnituri de birou</t>
  </si>
  <si>
    <t>20.01.01</t>
  </si>
  <si>
    <t>materiale pentru curatenie</t>
  </si>
  <si>
    <t>20.01.02</t>
  </si>
  <si>
    <t>incalzit iluminat forta motrica</t>
  </si>
  <si>
    <t>20.01.03</t>
  </si>
  <si>
    <t>apa canal salubritate</t>
  </si>
  <si>
    <t>20.01.04</t>
  </si>
  <si>
    <t>carburanti lubrifianti</t>
  </si>
  <si>
    <t>20.01.05</t>
  </si>
  <si>
    <t>posta telecomunicatii radio tv internet</t>
  </si>
  <si>
    <t>20.01.08</t>
  </si>
  <si>
    <t>materiale si prestari servicii cu caracter functional</t>
  </si>
  <si>
    <t>20.01.09</t>
  </si>
  <si>
    <t>alte bunuri si servicii pentru intretinere si functionare</t>
  </si>
  <si>
    <t>20.01.30</t>
  </si>
  <si>
    <t>bunuri de natura obiectelor de inventar</t>
  </si>
  <si>
    <t>alte obiecte de inventar</t>
  </si>
  <si>
    <t>20.05.30</t>
  </si>
  <si>
    <t>deplasari detasari transferari</t>
  </si>
  <si>
    <t>deplasari interne detasari transferari</t>
  </si>
  <si>
    <t>20.06.01</t>
  </si>
  <si>
    <t>deplasari in strainatate</t>
  </si>
  <si>
    <t>20.06.02</t>
  </si>
  <si>
    <t xml:space="preserve">pregatire profesionala </t>
  </si>
  <si>
    <t>protectia muncii</t>
  </si>
  <si>
    <t>Cheltuieli judiciare</t>
  </si>
  <si>
    <t>alte cheltuieli</t>
  </si>
  <si>
    <t>reclama publicitate</t>
  </si>
  <si>
    <t>20.30.01</t>
  </si>
  <si>
    <t>chirii</t>
  </si>
  <si>
    <t>20.30.04</t>
  </si>
  <si>
    <t>alte cheltuieli cu bunuri si servicii</t>
  </si>
  <si>
    <t>20.30.30</t>
  </si>
  <si>
    <t xml:space="preserve">Sume aferente persoanelor cu handicap neincadrate </t>
  </si>
  <si>
    <t>alte active fixe</t>
  </si>
  <si>
    <t>71.01.03</t>
  </si>
  <si>
    <t>85.01.01</t>
  </si>
  <si>
    <t>AN 2025</t>
  </si>
  <si>
    <t>Denumire premieră</t>
  </si>
  <si>
    <t>Cerere in căsătorie</t>
  </si>
  <si>
    <t>De profundis</t>
  </si>
  <si>
    <t>Lampio și grăuntele de lumină (refacere imersivă)</t>
  </si>
  <si>
    <t>TOTAL GENERAL</t>
  </si>
  <si>
    <t>PERSONAL PARTICIPANT PREMIERĂ  (Nr.)</t>
  </si>
  <si>
    <t>Angajați proprii (detaliat pe specialități)</t>
  </si>
  <si>
    <t>16 colaboratori +6 actori</t>
  </si>
  <si>
    <t>16 colaboratori +1  actor</t>
  </si>
  <si>
    <t>16 tehnic + 7 actori</t>
  </si>
  <si>
    <t>Colaboratori (detaliat pe specialități)</t>
  </si>
  <si>
    <t>1 regizor / scenograf, 1 asistent scenografie, 1 make up</t>
  </si>
  <si>
    <t>1 actor, 1 regizor / creator costume/ dramaturg/ 1 scenograf/ 1 light design / 1 producător muzical, 1 traducător, 1 coregraf, 1 asistent scenografie</t>
  </si>
  <si>
    <t>1 regizor, 3 actori, 1 make up</t>
  </si>
  <si>
    <t>BUGET PREMIERĂ (lei)</t>
  </si>
  <si>
    <t xml:space="preserve">TOTAL cheltuieli </t>
  </si>
  <si>
    <t>(Costuri de producție + Cheltuieli de reprezentare + Alte tipuri de cheltuieli)</t>
  </si>
  <si>
    <r>
      <t>Costuri de producție</t>
    </r>
    <r>
      <rPr>
        <i/>
        <sz val="9"/>
        <color rgb="FF000000"/>
        <rFont val="Lucida Sans Unicode"/>
        <family val="2"/>
      </rPr>
      <t>, din care:</t>
    </r>
  </si>
  <si>
    <t>  </t>
  </si>
  <si>
    <t xml:space="preserve">Costume </t>
  </si>
  <si>
    <t xml:space="preserve">Decor </t>
  </si>
  <si>
    <t>Recuzită, accesorii</t>
  </si>
  <si>
    <t xml:space="preserve">Materiale de producție diverse </t>
  </si>
  <si>
    <t>Prestări servicii</t>
  </si>
  <si>
    <t xml:space="preserve">Onorarii artiști creatori/scenografi, coregrafi, compozitori etc. (Legea nr. 8/1996) </t>
  </si>
  <si>
    <t>Lei</t>
  </si>
  <si>
    <t>Număr</t>
  </si>
  <si>
    <t xml:space="preserve">Onorarii artiști interpreți/actori colaboratori (Legea nr. 8/1996) </t>
  </si>
  <si>
    <t>Taxe și impozite</t>
  </si>
  <si>
    <t xml:space="preserve">Alte tipuri de cheltuieli producție </t>
  </si>
  <si>
    <r>
      <t>Cheltuieli de reprezentare</t>
    </r>
    <r>
      <rPr>
        <i/>
        <sz val="9"/>
        <color rgb="FF000000"/>
        <rFont val="Lucida Sans Unicode"/>
        <family val="2"/>
      </rPr>
      <t>, din care:</t>
    </r>
  </si>
  <si>
    <t xml:space="preserve">Prestări servicii aferente susținerii de spectacole in sala, din care: </t>
  </si>
  <si>
    <r>
      <t>-</t>
    </r>
    <r>
      <rPr>
        <sz val="7"/>
        <color theme="1"/>
        <rFont val="Times New Roman"/>
        <family val="1"/>
      </rPr>
      <t xml:space="preserve">             </t>
    </r>
    <r>
      <rPr>
        <sz val="9"/>
        <color rgb="FF000000"/>
        <rFont val="Lucida Sans Unicode"/>
        <family val="2"/>
      </rPr>
      <t>Chirie săli</t>
    </r>
  </si>
  <si>
    <r>
      <t>-</t>
    </r>
    <r>
      <rPr>
        <sz val="7"/>
        <color theme="1"/>
        <rFont val="Times New Roman"/>
        <family val="1"/>
      </rPr>
      <t xml:space="preserve">             </t>
    </r>
    <r>
      <rPr>
        <sz val="9"/>
        <color rgb="FF000000"/>
        <rFont val="Lucida Sans Unicode"/>
        <family val="2"/>
      </rPr>
      <t>Transport decor</t>
    </r>
  </si>
  <si>
    <r>
      <t>-</t>
    </r>
    <r>
      <rPr>
        <sz val="7"/>
        <color theme="1"/>
        <rFont val="Times New Roman"/>
        <family val="1"/>
      </rPr>
      <t xml:space="preserve">             </t>
    </r>
    <r>
      <rPr>
        <sz val="9"/>
        <color rgb="FF000000"/>
        <rFont val="Lucida Sans Unicode"/>
        <family val="2"/>
      </rPr>
      <t>altele</t>
    </r>
  </si>
  <si>
    <t>Prestări servicii aferente susținerii de spectacole in aer liber</t>
  </si>
  <si>
    <t>Diverse materiale necesare</t>
  </si>
  <si>
    <t xml:space="preserve">Alte tipuri de cheltuieli de reprezentare </t>
  </si>
  <si>
    <r>
      <t>Alte tipuri de cheltuieli</t>
    </r>
    <r>
      <rPr>
        <i/>
        <sz val="9"/>
        <color rgb="FF000000"/>
        <rFont val="Lucida Sans Unicode"/>
        <family val="2"/>
      </rPr>
      <t>, din care:</t>
    </r>
  </si>
  <si>
    <t>Marketing</t>
  </si>
  <si>
    <t>Cheltuieli cu deplasările interne și/sau externe</t>
  </si>
  <si>
    <t>…………….</t>
  </si>
  <si>
    <t>Realizări aferente proiectelor în anul 2025</t>
  </si>
  <si>
    <t>Număr spectatori</t>
  </si>
  <si>
    <t xml:space="preserve">Număr bilete vândute </t>
  </si>
  <si>
    <t>Grad de ocupare a sălii *</t>
  </si>
  <si>
    <t>Denumire spectacol</t>
  </si>
  <si>
    <t>ANATOMIA UNUI CLIȘEU</t>
  </si>
  <si>
    <t>CEAPA</t>
  </si>
  <si>
    <t>COCK</t>
  </si>
  <si>
    <t>CONU LEONIDA</t>
  </si>
  <si>
    <t>ESCU</t>
  </si>
  <si>
    <t>HEDWIG AND THE ANGRY INCH</t>
  </si>
  <si>
    <t>HOTUL DIN PENDULĂ</t>
  </si>
  <si>
    <t>MAYA ȘI ELFIE</t>
  </si>
  <si>
    <t>MOARTE LA TEATRUL DE REVISTĂ</t>
  </si>
  <si>
    <t>REVOLTA POVEȘTILOR</t>
  </si>
  <si>
    <t>16 tehnic + 3 actori</t>
  </si>
  <si>
    <t>16 tehnic + 5 actori</t>
  </si>
  <si>
    <t>16 tehnic + 2 actori</t>
  </si>
  <si>
    <t>16 tehnic + 10 actori</t>
  </si>
  <si>
    <t>16 tehnic + 6 actori</t>
  </si>
  <si>
    <t>16 tehnic + 9 actori</t>
  </si>
  <si>
    <t>1 colaborator</t>
  </si>
  <si>
    <t>3 colaboratori</t>
  </si>
  <si>
    <t>2 colaboratori</t>
  </si>
  <si>
    <t>8 colaboratori</t>
  </si>
  <si>
    <t>7 colaboratori</t>
  </si>
  <si>
    <t>6 colaboratori</t>
  </si>
  <si>
    <t>BUGET SPECTACOL (lei)</t>
  </si>
  <si>
    <t>(Cheltuieli de reprezentare + Alte tipuri de cheltuieli)</t>
  </si>
  <si>
    <t>tehnic</t>
  </si>
  <si>
    <t>dgitl</t>
  </si>
  <si>
    <t>dr autor ucmr, rec consumabila</t>
  </si>
  <si>
    <t>transport</t>
  </si>
  <si>
    <t>Grad de ocupare a sălii*</t>
  </si>
  <si>
    <t>* având în vedere că Teatrul Stela Popescu, din pricina lipsei unei săli funcționale de spectacole joacă în mai multe săli  din București, este dificil de realizat un grad de ocupare al sălii. Trebuie luat în considerare că același tilu poate fi jucat în spații cu capacități foarte diferite.</t>
  </si>
  <si>
    <t>DIAGRAMA GANTT - activități Teatrul Stela POPESCU 2026</t>
  </si>
  <si>
    <t>ACTIVITATE</t>
  </si>
  <si>
    <t>ianuarie</t>
  </si>
  <si>
    <t>februarie</t>
  </si>
  <si>
    <t>martie</t>
  </si>
  <si>
    <t>aprilie</t>
  </si>
  <si>
    <t xml:space="preserve">mai </t>
  </si>
  <si>
    <t>iunie</t>
  </si>
  <si>
    <t>iulie</t>
  </si>
  <si>
    <t>august</t>
  </si>
  <si>
    <t>septembrie</t>
  </si>
  <si>
    <t>octombrie</t>
  </si>
  <si>
    <t>noiembrie</t>
  </si>
  <si>
    <t>decembrie</t>
  </si>
  <si>
    <t>ULCIORUL SFĂRÂMAT</t>
  </si>
  <si>
    <t>producție</t>
  </si>
  <si>
    <t>premieră</t>
  </si>
  <si>
    <t>LUNGS</t>
  </si>
  <si>
    <t>OBERDOBLING - O IARNA LA VIENA</t>
  </si>
  <si>
    <t>vacantă</t>
  </si>
  <si>
    <t>reparații / organizare</t>
  </si>
  <si>
    <t>TITLU 4</t>
  </si>
  <si>
    <t>TITLU 5</t>
  </si>
  <si>
    <t xml:space="preserve">REPREZENTAȚII SPECTACOLE </t>
  </si>
  <si>
    <t>10 / lună</t>
  </si>
  <si>
    <t>REPETIȚII de reluare</t>
  </si>
  <si>
    <t>PROIECT EDUCAȚIONAL - VOCEA TEATRULUI LICEAN</t>
  </si>
  <si>
    <t>repetiții</t>
  </si>
  <si>
    <t>spectacol</t>
  </si>
  <si>
    <t>lei</t>
  </si>
  <si>
    <t>BUGET PROPUS 2026</t>
  </si>
  <si>
    <t>PROPUNERE BUGET 2026</t>
  </si>
  <si>
    <t>AN 2026</t>
  </si>
  <si>
    <t>ULCIORUL SFĂRÂMAT (producție începută în 2025 și finalizată în 2026)</t>
  </si>
  <si>
    <t>OBERDOBLING -                          O IARNĂ LA VIENA</t>
  </si>
  <si>
    <t>TITLUL 4 (în lucru)</t>
  </si>
  <si>
    <t>TITLUL 5 (în lucru)</t>
  </si>
  <si>
    <t>16 colaboratori +9 actori</t>
  </si>
  <si>
    <t>4 actori, 1 regizor / traducător/ adaptare text, scenograf, 1 asistent scenografie, 1 light design, 1 make up</t>
  </si>
  <si>
    <t>Realizări aferente proiectelor în anul 2026</t>
  </si>
  <si>
    <t>Estimare număr spectatori</t>
  </si>
  <si>
    <t>Estimare număr reprezentații</t>
  </si>
  <si>
    <t xml:space="preserve">Estimare număr bilete vândute </t>
  </si>
  <si>
    <t>Estimare încasări</t>
  </si>
  <si>
    <t>Estimare grad de ocupare a sălii *</t>
  </si>
  <si>
    <t>PREDICȚIE AN 2026</t>
  </si>
  <si>
    <t>CERERE ÎN CĂSĂTORIE</t>
  </si>
  <si>
    <t>DE PROFUNDIS</t>
  </si>
  <si>
    <t>LAMPIO ȘI GRĂUNTELE DE LUMINĂ</t>
  </si>
  <si>
    <t>Număr reprezentații cu vânzare bilete</t>
  </si>
  <si>
    <t>Număr reprezentații cu onorariu</t>
  </si>
  <si>
    <t>Încasări onorarii</t>
  </si>
  <si>
    <t>Încasări bilete</t>
  </si>
  <si>
    <t>vânzare bilete +onorarii</t>
  </si>
  <si>
    <t>onorariu</t>
  </si>
  <si>
    <t>total estimari bilete vandute si onorarii</t>
  </si>
  <si>
    <t xml:space="preserve">** estimările au luat în calcul toate spectacolele pe care le putem juca. Realizarea depinde de sălile disponibile. </t>
  </si>
  <si>
    <t>total încasări din vânzare bilete și onorarii</t>
  </si>
  <si>
    <t>total încasări 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</si>
</sst>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color theme="1"/>
      <name val="Calibri"/>
      <family val="2"/>
      <charset val="238"/>
      <scheme val="minor"/>
    </font>
    <font>
      <sz val="11"/>
      <color theme="1"/>
      <name val="Calibri"/>
      <family val="2"/>
      <charset val="238"/>
      <scheme val="minor"/>
    </font>
    <font>
      <sz val="10"/>
      <color theme="1"/>
      <name val="Times New Roman"/>
      <family val="1"/>
    </font>
    <font>
      <b/>
      <sz val="10"/>
      <color theme="1"/>
      <name val="Times New Roman"/>
      <family val="1"/>
    </font>
    <font>
      <b/>
      <sz val="9"/>
      <color theme="1"/>
      <name val="Lucida Sans Unicode"/>
      <family val="2"/>
    </font>
    <font>
      <b/>
      <sz val="9"/>
      <color rgb="FF000000"/>
      <name val="Lucida Sans Unicode"/>
      <family val="2"/>
    </font>
    <font>
      <sz val="10"/>
      <color theme="1"/>
      <name val="Calibri"/>
      <family val="2"/>
    </font>
    <font>
      <sz val="9"/>
      <color rgb="FF000000"/>
      <name val="Lucida Sans Unicode"/>
      <family val="2"/>
    </font>
    <font>
      <sz val="9"/>
      <color theme="1"/>
      <name val="Lucida Sans Unicode"/>
      <family val="2"/>
    </font>
    <font>
      <sz val="8"/>
      <color rgb="FF000000"/>
      <name val="Lucida Sans Unicode"/>
      <family val="2"/>
    </font>
    <font>
      <b/>
      <i/>
      <sz val="9"/>
      <color rgb="FF000000"/>
      <name val="Lucida Sans Unicode"/>
      <family val="2"/>
    </font>
    <font>
      <i/>
      <sz val="9"/>
      <color rgb="FF000000"/>
      <name val="Lucida Sans Unicode"/>
      <family val="2"/>
    </font>
    <font>
      <sz val="7"/>
      <color theme="1"/>
      <name val="Times New Roman"/>
      <family val="1"/>
    </font>
    <font>
      <sz val="9"/>
      <color rgb="FFFF0000"/>
      <name val="Lucida Sans Unicode"/>
      <family val="2"/>
    </font>
    <font>
      <b/>
      <sz val="9"/>
      <color rgb="FF1F1F1F"/>
      <name val="Lucida Sans Unicode"/>
      <family val="2"/>
    </font>
    <font>
      <sz val="9"/>
      <name val="Lucida Sans Unicode"/>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66FFFF"/>
        <bgColor indexed="64"/>
      </patternFill>
    </fill>
    <fill>
      <patternFill patternType="solid">
        <fgColor rgb="FFB8E08C"/>
        <bgColor indexed="64"/>
      </patternFill>
    </fill>
    <fill>
      <patternFill patternType="solid">
        <fgColor rgb="FFFFFFCC"/>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94D73"/>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0" fontId="6" fillId="0" borderId="0"/>
  </cellStyleXfs>
  <cellXfs count="160">
    <xf numFmtId="0" fontId="0" fillId="0" borderId="0" xfId="0"/>
    <xf numFmtId="0" fontId="4" fillId="0" borderId="1" xfId="1" applyFont="1" applyBorder="1" applyAlignment="1">
      <alignment shrinkToFit="1"/>
    </xf>
    <xf numFmtId="0" fontId="4" fillId="0" borderId="1" xfId="1" applyFont="1" applyBorder="1" applyAlignment="1">
      <alignment horizontal="left" shrinkToFit="1"/>
    </xf>
    <xf numFmtId="0" fontId="4" fillId="3" borderId="1" xfId="1" applyFont="1" applyFill="1" applyBorder="1" applyAlignment="1">
      <alignment shrinkToFit="1"/>
    </xf>
    <xf numFmtId="0" fontId="4" fillId="3" borderId="1" xfId="1" applyFont="1" applyFill="1" applyBorder="1" applyAlignment="1">
      <alignment horizontal="left" shrinkToFit="1"/>
    </xf>
    <xf numFmtId="164" fontId="5" fillId="3" borderId="1" xfId="2" applyNumberFormat="1" applyFont="1" applyFill="1" applyBorder="1" applyAlignment="1">
      <alignment shrinkToFit="1"/>
    </xf>
    <xf numFmtId="164" fontId="5" fillId="0" borderId="1" xfId="2" applyNumberFormat="1" applyFont="1" applyBorder="1" applyAlignment="1">
      <alignment shrinkToFit="1"/>
    </xf>
    <xf numFmtId="164" fontId="4" fillId="0" borderId="1" xfId="3" applyNumberFormat="1" applyFont="1" applyBorder="1" applyAlignment="1">
      <alignment shrinkToFit="1"/>
    </xf>
    <xf numFmtId="164" fontId="5" fillId="0" borderId="1" xfId="2" applyNumberFormat="1" applyFont="1" applyFill="1" applyBorder="1" applyAlignment="1">
      <alignment shrinkToFit="1"/>
    </xf>
    <xf numFmtId="164" fontId="5" fillId="0" borderId="1" xfId="3" applyNumberFormat="1" applyFont="1" applyBorder="1" applyAlignment="1">
      <alignment shrinkToFit="1"/>
    </xf>
    <xf numFmtId="0" fontId="4" fillId="0" borderId="2" xfId="1" applyFont="1" applyBorder="1" applyAlignment="1">
      <alignment shrinkToFit="1"/>
    </xf>
    <xf numFmtId="0" fontId="4" fillId="0" borderId="2" xfId="1" applyFont="1" applyBorder="1" applyAlignment="1">
      <alignment horizontal="left" shrinkToFit="1"/>
    </xf>
    <xf numFmtId="2" fontId="4" fillId="0" borderId="1" xfId="1" applyNumberFormat="1" applyFont="1" applyBorder="1" applyAlignment="1">
      <alignment horizontal="left" shrinkToFit="1"/>
    </xf>
    <xf numFmtId="2" fontId="4" fillId="0" borderId="2" xfId="1" applyNumberFormat="1" applyFont="1" applyBorder="1" applyAlignment="1">
      <alignment horizontal="left" shrinkToFit="1"/>
    </xf>
    <xf numFmtId="0" fontId="7" fillId="0" borderId="0" xfId="1" applyFont="1"/>
    <xf numFmtId="0" fontId="7" fillId="0" borderId="0" xfId="1" applyFont="1" applyAlignment="1">
      <alignment wrapText="1"/>
    </xf>
    <xf numFmtId="0" fontId="7" fillId="0" borderId="0" xfId="1" applyFont="1" applyAlignment="1">
      <alignment horizontal="left"/>
    </xf>
    <xf numFmtId="164" fontId="7" fillId="0" borderId="0" xfId="2" applyNumberFormat="1" applyFont="1"/>
    <xf numFmtId="164" fontId="7" fillId="0" borderId="0" xfId="3" applyNumberFormat="1" applyFont="1"/>
    <xf numFmtId="0" fontId="7" fillId="0" borderId="0" xfId="0" applyFont="1"/>
    <xf numFmtId="0" fontId="8" fillId="0" borderId="0" xfId="1" applyFont="1" applyAlignment="1">
      <alignment horizontal="left"/>
    </xf>
    <xf numFmtId="0" fontId="7" fillId="0" borderId="1" xfId="1" applyFont="1" applyBorder="1" applyAlignment="1">
      <alignment horizontal="center" wrapText="1"/>
    </xf>
    <xf numFmtId="0" fontId="7" fillId="0" borderId="1" xfId="1" applyFont="1" applyBorder="1" applyAlignment="1">
      <alignment wrapText="1"/>
    </xf>
    <xf numFmtId="164" fontId="7" fillId="0" borderId="1" xfId="2" applyNumberFormat="1" applyFont="1" applyBorder="1"/>
    <xf numFmtId="164" fontId="7" fillId="0" borderId="1" xfId="3" applyNumberFormat="1" applyFont="1" applyBorder="1"/>
    <xf numFmtId="0" fontId="7" fillId="0" borderId="1" xfId="1" applyFont="1" applyBorder="1" applyAlignment="1">
      <alignment shrinkToFit="1"/>
    </xf>
    <xf numFmtId="0" fontId="7" fillId="0" borderId="1" xfId="1" applyFont="1" applyBorder="1" applyAlignment="1">
      <alignment horizontal="center" vertical="center" shrinkToFit="1"/>
    </xf>
    <xf numFmtId="0" fontId="7" fillId="0" borderId="1" xfId="1" applyFont="1" applyBorder="1" applyAlignment="1">
      <alignment horizontal="left" shrinkToFit="1"/>
    </xf>
    <xf numFmtId="164" fontId="7" fillId="0" borderId="1" xfId="2" applyNumberFormat="1" applyFont="1" applyFill="1" applyBorder="1" applyAlignment="1">
      <alignment horizontal="center" vertical="center" shrinkToFit="1"/>
    </xf>
    <xf numFmtId="164" fontId="7" fillId="0" borderId="1" xfId="3" applyNumberFormat="1" applyFont="1" applyBorder="1" applyAlignment="1">
      <alignment horizontal="center" vertical="center" shrinkToFit="1"/>
    </xf>
    <xf numFmtId="0" fontId="7" fillId="0" borderId="0" xfId="0" applyFont="1" applyAlignment="1">
      <alignment shrinkToFit="1"/>
    </xf>
    <xf numFmtId="0" fontId="7" fillId="2" borderId="1" xfId="1" applyFont="1" applyFill="1" applyBorder="1" applyAlignment="1">
      <alignment shrinkToFit="1"/>
    </xf>
    <xf numFmtId="0" fontId="7" fillId="3" borderId="1" xfId="1" applyFont="1" applyFill="1" applyBorder="1" applyAlignment="1">
      <alignment shrinkToFit="1"/>
    </xf>
    <xf numFmtId="0" fontId="7" fillId="3" borderId="1" xfId="1" applyFont="1" applyFill="1" applyBorder="1" applyAlignment="1">
      <alignment horizontal="left" shrinkToFit="1"/>
    </xf>
    <xf numFmtId="164" fontId="7" fillId="3" borderId="1" xfId="2" applyNumberFormat="1" applyFont="1" applyFill="1" applyBorder="1" applyAlignment="1">
      <alignment shrinkToFit="1"/>
    </xf>
    <xf numFmtId="164" fontId="7" fillId="0" borderId="1" xfId="2" applyNumberFormat="1" applyFont="1" applyBorder="1" applyAlignment="1">
      <alignment shrinkToFit="1"/>
    </xf>
    <xf numFmtId="164" fontId="7" fillId="0" borderId="1" xfId="3" applyNumberFormat="1" applyFont="1" applyBorder="1" applyAlignment="1">
      <alignment shrinkToFit="1"/>
    </xf>
    <xf numFmtId="164" fontId="7" fillId="0" borderId="1" xfId="2" applyNumberFormat="1" applyFont="1" applyFill="1" applyBorder="1" applyAlignment="1">
      <alignment shrinkToFit="1"/>
    </xf>
    <xf numFmtId="0" fontId="7" fillId="0" borderId="2" xfId="1" applyFont="1" applyBorder="1" applyAlignment="1">
      <alignment shrinkToFit="1"/>
    </xf>
    <xf numFmtId="0" fontId="7" fillId="0" borderId="2" xfId="1" applyFont="1" applyBorder="1" applyAlignment="1">
      <alignment horizontal="left" shrinkToFit="1"/>
    </xf>
    <xf numFmtId="2" fontId="7" fillId="0" borderId="1" xfId="1" applyNumberFormat="1" applyFont="1" applyBorder="1" applyAlignment="1">
      <alignment horizontal="left" shrinkToFit="1"/>
    </xf>
    <xf numFmtId="2" fontId="7" fillId="0" borderId="2" xfId="1" applyNumberFormat="1" applyFont="1" applyBorder="1" applyAlignment="1">
      <alignment horizontal="left" shrinkToFit="1"/>
    </xf>
    <xf numFmtId="0" fontId="9" fillId="4"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1" fillId="4" borderId="6" xfId="0" applyFont="1" applyFill="1" applyBorder="1"/>
    <xf numFmtId="0" fontId="9" fillId="4" borderId="6" xfId="0" applyFont="1" applyFill="1" applyBorder="1" applyAlignment="1">
      <alignment horizontal="center" vertical="center"/>
    </xf>
    <xf numFmtId="0" fontId="11" fillId="5" borderId="6" xfId="0" applyFont="1" applyFill="1" applyBorder="1"/>
    <xf numFmtId="0" fontId="9" fillId="5" borderId="6" xfId="0" applyFont="1" applyFill="1" applyBorder="1" applyAlignment="1">
      <alignment horizontal="center" vertical="center" wrapText="1"/>
    </xf>
    <xf numFmtId="0" fontId="12" fillId="7" borderId="6" xfId="0" applyFont="1" applyFill="1" applyBorder="1" applyAlignment="1">
      <alignment horizontal="right" vertical="center"/>
    </xf>
    <xf numFmtId="0" fontId="13" fillId="7" borderId="6" xfId="0" applyFont="1" applyFill="1" applyBorder="1" applyAlignment="1">
      <alignment horizontal="right" vertical="center" wrapText="1"/>
    </xf>
    <xf numFmtId="0" fontId="10" fillId="4" borderId="11" xfId="0" applyFont="1" applyFill="1" applyBorder="1" applyAlignment="1">
      <alignment vertical="center"/>
    </xf>
    <xf numFmtId="0" fontId="12" fillId="4" borderId="6" xfId="0" applyFont="1" applyFill="1" applyBorder="1" applyAlignment="1">
      <alignment vertical="center" wrapText="1"/>
    </xf>
    <xf numFmtId="0" fontId="12" fillId="4" borderId="6" xfId="0" applyFont="1" applyFill="1" applyBorder="1" applyAlignment="1">
      <alignment horizontal="right" vertical="center"/>
    </xf>
    <xf numFmtId="0" fontId="13" fillId="4" borderId="6" xfId="0" applyFont="1" applyFill="1" applyBorder="1" applyAlignment="1">
      <alignment horizontal="right" vertical="center" wrapText="1"/>
    </xf>
    <xf numFmtId="0" fontId="11" fillId="4" borderId="11" xfId="0" applyFont="1" applyFill="1" applyBorder="1" applyAlignment="1">
      <alignment vertical="top"/>
    </xf>
    <xf numFmtId="0" fontId="12" fillId="4" borderId="6" xfId="0" applyFont="1" applyFill="1" applyBorder="1" applyAlignment="1">
      <alignment horizontal="center" vertical="center"/>
    </xf>
    <xf numFmtId="0" fontId="13" fillId="4" borderId="11" xfId="0" applyFont="1" applyFill="1" applyBorder="1" applyAlignment="1">
      <alignment vertical="center"/>
    </xf>
    <xf numFmtId="0" fontId="9" fillId="4" borderId="11" xfId="0" applyFont="1" applyFill="1" applyBorder="1" applyAlignment="1">
      <alignment vertical="center"/>
    </xf>
    <xf numFmtId="0" fontId="13" fillId="4" borderId="6" xfId="0" applyFont="1" applyFill="1" applyBorder="1" applyAlignment="1">
      <alignment horizontal="center" vertical="center"/>
    </xf>
    <xf numFmtId="0" fontId="11" fillId="7" borderId="6" xfId="0" applyFont="1" applyFill="1" applyBorder="1"/>
    <xf numFmtId="0" fontId="13" fillId="4" borderId="6" xfId="0" applyFont="1" applyFill="1" applyBorder="1" applyAlignment="1">
      <alignment vertical="center" wrapText="1"/>
    </xf>
    <xf numFmtId="0" fontId="13" fillId="4" borderId="6" xfId="0" applyFont="1" applyFill="1" applyBorder="1" applyAlignment="1">
      <alignment horizontal="right" vertical="center"/>
    </xf>
    <xf numFmtId="0" fontId="13" fillId="0" borderId="6" xfId="0" applyFont="1" applyBorder="1" applyAlignment="1">
      <alignment horizontal="right" vertical="center" wrapText="1"/>
    </xf>
    <xf numFmtId="0" fontId="13" fillId="7" borderId="6" xfId="0" applyFont="1" applyFill="1" applyBorder="1" applyAlignment="1">
      <alignment horizontal="right" vertical="center"/>
    </xf>
    <xf numFmtId="0" fontId="13" fillId="8" borderId="11" xfId="0" applyFont="1" applyFill="1" applyBorder="1" applyAlignment="1">
      <alignment vertical="center"/>
    </xf>
    <xf numFmtId="0" fontId="15" fillId="8" borderId="6" xfId="0" applyFont="1" applyFill="1" applyBorder="1" applyAlignment="1">
      <alignment vertical="center" wrapText="1"/>
    </xf>
    <xf numFmtId="0" fontId="13" fillId="8" borderId="6" xfId="0" applyFont="1" applyFill="1" applyBorder="1" applyAlignment="1">
      <alignment horizontal="right" vertical="center"/>
    </xf>
    <xf numFmtId="0" fontId="13" fillId="8" borderId="6" xfId="0" applyFont="1" applyFill="1" applyBorder="1" applyAlignment="1">
      <alignment horizontal="right" vertical="center" wrapText="1"/>
    </xf>
    <xf numFmtId="0" fontId="18" fillId="4" borderId="6" xfId="0" applyFont="1" applyFill="1" applyBorder="1" applyAlignment="1">
      <alignment horizontal="right" vertical="center" wrapText="1"/>
    </xf>
    <xf numFmtId="9" fontId="13" fillId="4" borderId="6" xfId="0" applyNumberFormat="1" applyFont="1" applyFill="1" applyBorder="1" applyAlignment="1">
      <alignment horizontal="right" vertical="center" wrapText="1"/>
    </xf>
    <xf numFmtId="0" fontId="0" fillId="0" borderId="0" xfId="0" applyAlignment="1">
      <alignment wrapText="1"/>
    </xf>
    <xf numFmtId="0" fontId="3" fillId="0" borderId="0" xfId="0" applyFont="1"/>
    <xf numFmtId="0" fontId="0" fillId="0" borderId="1" xfId="0" applyBorder="1"/>
    <xf numFmtId="0" fontId="3" fillId="0" borderId="1" xfId="0" applyFont="1" applyBorder="1" applyAlignment="1">
      <alignment wrapText="1"/>
    </xf>
    <xf numFmtId="0" fontId="0" fillId="9" borderId="1" xfId="0" applyFill="1" applyBorder="1"/>
    <xf numFmtId="0" fontId="0" fillId="9" borderId="1" xfId="0" applyFill="1" applyBorder="1" applyAlignment="1">
      <alignment wrapText="1"/>
    </xf>
    <xf numFmtId="0" fontId="0" fillId="10" borderId="1" xfId="0" applyFill="1" applyBorder="1"/>
    <xf numFmtId="0" fontId="0" fillId="0" borderId="1" xfId="0" applyBorder="1" applyAlignment="1">
      <alignment wrapText="1"/>
    </xf>
    <xf numFmtId="0" fontId="0" fillId="11" borderId="1" xfId="0" applyFill="1" applyBorder="1"/>
    <xf numFmtId="0" fontId="3" fillId="11" borderId="1" xfId="0" applyFont="1" applyFill="1" applyBorder="1"/>
    <xf numFmtId="0" fontId="0" fillId="12" borderId="1" xfId="0" applyFill="1" applyBorder="1"/>
    <xf numFmtId="0" fontId="4" fillId="0" borderId="0" xfId="1" applyFont="1" applyAlignment="1">
      <alignment shrinkToFit="1"/>
    </xf>
    <xf numFmtId="0" fontId="4" fillId="0" borderId="0" xfId="1" applyFont="1" applyAlignment="1">
      <alignment horizontal="left" shrinkToFit="1"/>
    </xf>
    <xf numFmtId="164" fontId="5" fillId="0" borderId="0" xfId="2" applyNumberFormat="1" applyFont="1" applyAlignment="1">
      <alignment shrinkToFit="1"/>
    </xf>
    <xf numFmtId="164" fontId="4" fillId="0" borderId="0" xfId="3" applyNumberFormat="1" applyFont="1" applyAlignment="1">
      <alignment shrinkToFit="1"/>
    </xf>
    <xf numFmtId="164" fontId="4" fillId="13" borderId="1" xfId="3" applyNumberFormat="1" applyFont="1" applyFill="1" applyBorder="1" applyAlignment="1">
      <alignment shrinkToFit="1"/>
    </xf>
    <xf numFmtId="164" fontId="4" fillId="0" borderId="1" xfId="3" applyNumberFormat="1" applyFont="1" applyFill="1" applyBorder="1" applyAlignment="1">
      <alignment shrinkToFit="1"/>
    </xf>
    <xf numFmtId="37" fontId="5" fillId="0" borderId="1" xfId="2" applyNumberFormat="1" applyFont="1" applyFill="1" applyBorder="1" applyAlignment="1">
      <alignment shrinkToFit="1"/>
    </xf>
    <xf numFmtId="0" fontId="19" fillId="0" borderId="0" xfId="0" applyFont="1" applyAlignment="1">
      <alignment horizontal="center" vertical="center" wrapText="1"/>
    </xf>
    <xf numFmtId="0" fontId="10" fillId="4" borderId="1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2" fillId="0" borderId="0" xfId="0" applyFont="1"/>
    <xf numFmtId="0" fontId="13" fillId="4" borderId="13" xfId="0" applyFont="1" applyFill="1" applyBorder="1" applyAlignment="1">
      <alignment horizontal="right" vertical="center" wrapText="1"/>
    </xf>
    <xf numFmtId="0" fontId="0" fillId="0" borderId="0" xfId="0" applyAlignment="1">
      <alignment wrapText="1"/>
    </xf>
    <xf numFmtId="0" fontId="20" fillId="4" borderId="6" xfId="0" applyFont="1" applyFill="1" applyBorder="1" applyAlignment="1">
      <alignment horizontal="right" vertical="center" wrapText="1"/>
    </xf>
    <xf numFmtId="9" fontId="20" fillId="4" borderId="6" xfId="0" applyNumberFormat="1" applyFont="1" applyFill="1" applyBorder="1" applyAlignment="1">
      <alignment horizontal="right" vertical="center" wrapText="1"/>
    </xf>
    <xf numFmtId="0" fontId="13" fillId="4" borderId="14" xfId="0" applyFont="1" applyFill="1" applyBorder="1" applyAlignment="1">
      <alignment horizontal="right" vertical="center" wrapText="1"/>
    </xf>
    <xf numFmtId="9" fontId="13" fillId="4" borderId="14" xfId="0" applyNumberFormat="1" applyFont="1" applyFill="1" applyBorder="1" applyAlignment="1">
      <alignment horizontal="right" vertical="center" wrapText="1"/>
    </xf>
    <xf numFmtId="0" fontId="13" fillId="4" borderId="1" xfId="0" applyFont="1" applyFill="1" applyBorder="1" applyAlignment="1">
      <alignment horizontal="right" vertical="center" wrapText="1"/>
    </xf>
    <xf numFmtId="9" fontId="13" fillId="4" borderId="1" xfId="0" applyNumberFormat="1" applyFont="1" applyFill="1" applyBorder="1" applyAlignment="1">
      <alignment horizontal="right" vertical="center" wrapText="1"/>
    </xf>
    <xf numFmtId="0" fontId="18" fillId="4" borderId="1" xfId="0" applyFont="1" applyFill="1" applyBorder="1" applyAlignment="1">
      <alignment horizontal="right" vertical="center" wrapText="1"/>
    </xf>
    <xf numFmtId="0" fontId="13" fillId="8" borderId="13" xfId="0" applyFont="1" applyFill="1" applyBorder="1" applyAlignment="1">
      <alignment horizontal="right" vertical="center" wrapText="1"/>
    </xf>
    <xf numFmtId="0" fontId="7" fillId="0" borderId="1" xfId="1" applyFont="1" applyBorder="1" applyAlignment="1">
      <alignment horizont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12" fillId="4" borderId="3" xfId="0" applyFont="1" applyFill="1" applyBorder="1" applyAlignment="1">
      <alignment vertical="center"/>
    </xf>
    <xf numFmtId="0" fontId="12" fillId="4" borderId="4" xfId="0" applyFont="1" applyFill="1" applyBorder="1" applyAlignment="1">
      <alignment vertical="center"/>
    </xf>
    <xf numFmtId="0" fontId="12" fillId="4" borderId="9" xfId="0" applyFont="1" applyFill="1" applyBorder="1" applyAlignment="1">
      <alignment vertical="center" wrapText="1"/>
    </xf>
    <xf numFmtId="0" fontId="12" fillId="4" borderId="11" xfId="0" applyFont="1" applyFill="1" applyBorder="1" applyAlignment="1">
      <alignment vertical="center" wrapText="1"/>
    </xf>
    <xf numFmtId="0" fontId="15" fillId="7" borderId="3" xfId="0" applyFont="1" applyFill="1" applyBorder="1" applyAlignment="1">
      <alignment vertical="center"/>
    </xf>
    <xf numFmtId="0" fontId="15" fillId="7" borderId="4" xfId="0" applyFont="1" applyFill="1" applyBorder="1" applyAlignment="1">
      <alignment vertical="center"/>
    </xf>
    <xf numFmtId="0" fontId="9" fillId="4"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3" fillId="6" borderId="9" xfId="0" applyFont="1" applyFill="1" applyBorder="1" applyAlignment="1">
      <alignment horizontal="right" vertical="center" wrapText="1"/>
    </xf>
    <xf numFmtId="0" fontId="13" fillId="6" borderId="11" xfId="0" applyFont="1" applyFill="1" applyBorder="1" applyAlignment="1">
      <alignment horizontal="right" vertical="center" wrapText="1"/>
    </xf>
    <xf numFmtId="0" fontId="14" fillId="6" borderId="10" xfId="0" applyFont="1" applyFill="1" applyBorder="1" applyAlignment="1">
      <alignment vertical="center"/>
    </xf>
    <xf numFmtId="0" fontId="14" fillId="6" borderId="6"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6" borderId="7" xfId="0" applyFont="1" applyFill="1" applyBorder="1" applyAlignment="1">
      <alignment vertical="center"/>
    </xf>
    <xf numFmtId="0" fontId="10" fillId="6" borderId="8" xfId="0" applyFont="1" applyFill="1" applyBorder="1" applyAlignment="1">
      <alignment vertical="center"/>
    </xf>
    <xf numFmtId="0" fontId="13" fillId="6" borderId="9" xfId="0" applyFont="1" applyFill="1" applyBorder="1" applyAlignment="1">
      <alignment horizontal="right" vertical="center"/>
    </xf>
    <xf numFmtId="0" fontId="13" fillId="6" borderId="11" xfId="0" applyFont="1" applyFill="1" applyBorder="1" applyAlignment="1">
      <alignment horizontal="right" vertical="center"/>
    </xf>
    <xf numFmtId="0" fontId="13" fillId="6" borderId="9" xfId="0" applyFont="1" applyFill="1" applyBorder="1" applyAlignment="1">
      <alignment vertical="center" wrapText="1"/>
    </xf>
    <xf numFmtId="0" fontId="13" fillId="6" borderId="11" xfId="0" applyFont="1" applyFill="1" applyBorder="1" applyAlignment="1">
      <alignment vertic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0" xfId="0" applyAlignment="1">
      <alignment wrapText="1"/>
    </xf>
    <xf numFmtId="0" fontId="12" fillId="4" borderId="0" xfId="0" applyFont="1" applyFill="1" applyAlignment="1">
      <alignment vertical="center" wrapText="1"/>
    </xf>
    <xf numFmtId="0" fontId="7" fillId="0" borderId="1" xfId="1" applyFont="1" applyBorder="1" applyAlignment="1">
      <alignment wrapText="1" shrinkToFit="1"/>
    </xf>
    <xf numFmtId="0" fontId="7" fillId="0" borderId="2" xfId="1" applyFont="1" applyBorder="1" applyAlignment="1">
      <alignment wrapText="1" shrinkToFit="1"/>
    </xf>
    <xf numFmtId="0" fontId="7" fillId="3" borderId="1" xfId="1" applyFont="1" applyFill="1" applyBorder="1" applyAlignment="1">
      <alignment wrapText="1" shrinkToFit="1"/>
    </xf>
    <xf numFmtId="0" fontId="20" fillId="4" borderId="14" xfId="0" applyFont="1" applyFill="1" applyBorder="1" applyAlignment="1">
      <alignment horizontal="right" vertical="center" wrapText="1"/>
    </xf>
    <xf numFmtId="0" fontId="20" fillId="4" borderId="0" xfId="0" applyFont="1" applyFill="1" applyBorder="1" applyAlignment="1">
      <alignment horizontal="right" vertical="center" wrapText="1"/>
    </xf>
    <xf numFmtId="0" fontId="21" fillId="0" borderId="15" xfId="0" applyFont="1" applyBorder="1"/>
    <xf numFmtId="0" fontId="4" fillId="0" borderId="0" xfId="1" applyFont="1" applyAlignment="1">
      <alignment wrapText="1" shrinkToFit="1"/>
    </xf>
    <xf numFmtId="0" fontId="4" fillId="0" borderId="1" xfId="1" applyFont="1" applyBorder="1" applyAlignment="1">
      <alignment horizontal="center" wrapText="1" shrinkToFit="1"/>
    </xf>
    <xf numFmtId="0" fontId="4" fillId="0" borderId="1" xfId="1" applyFont="1" applyBorder="1" applyAlignment="1">
      <alignment wrapText="1" shrinkToFit="1"/>
    </xf>
    <xf numFmtId="0" fontId="4" fillId="2" borderId="1" xfId="1" applyFont="1" applyFill="1" applyBorder="1" applyAlignment="1">
      <alignment wrapText="1" shrinkToFit="1"/>
    </xf>
    <xf numFmtId="0" fontId="4" fillId="3" borderId="1" xfId="1" applyFont="1" applyFill="1" applyBorder="1" applyAlignment="1">
      <alignment wrapText="1" shrinkToFit="1"/>
    </xf>
    <xf numFmtId="0" fontId="4" fillId="0" borderId="2" xfId="1" applyFont="1" applyBorder="1" applyAlignment="1">
      <alignment wrapText="1" shrinkToFit="1"/>
    </xf>
    <xf numFmtId="0" fontId="7" fillId="0" borderId="0" xfId="4" applyFont="1" applyAlignment="1">
      <alignment wrapText="1" shrinkToFit="1"/>
    </xf>
    <xf numFmtId="0" fontId="4" fillId="0" borderId="0" xfId="1" applyFont="1" applyAlignment="1">
      <alignment horizontal="left" wrapText="1" shrinkToFit="1"/>
    </xf>
    <xf numFmtId="164" fontId="5" fillId="0" borderId="0" xfId="2" applyNumberFormat="1" applyFont="1" applyAlignment="1">
      <alignment wrapText="1" shrinkToFit="1"/>
    </xf>
    <xf numFmtId="164" fontId="4" fillId="0" borderId="0" xfId="3" applyNumberFormat="1" applyFont="1" applyAlignment="1">
      <alignment wrapText="1" shrinkToFit="1"/>
    </xf>
    <xf numFmtId="164" fontId="5" fillId="0" borderId="0" xfId="3" applyNumberFormat="1" applyFont="1" applyAlignment="1">
      <alignment horizontal="right" wrapText="1" shrinkToFit="1"/>
    </xf>
    <xf numFmtId="164" fontId="5" fillId="0" borderId="1" xfId="2" applyNumberFormat="1" applyFont="1" applyBorder="1" applyAlignment="1">
      <alignment wrapText="1" shrinkToFit="1"/>
    </xf>
    <xf numFmtId="164" fontId="4" fillId="0" borderId="1" xfId="3" applyNumberFormat="1" applyFont="1" applyBorder="1" applyAlignment="1">
      <alignment wrapText="1" shrinkToFit="1"/>
    </xf>
    <xf numFmtId="0" fontId="4" fillId="0" borderId="1" xfId="1" applyFont="1" applyBorder="1" applyAlignment="1">
      <alignment horizontal="center" vertical="center" wrapText="1" shrinkToFit="1"/>
    </xf>
    <xf numFmtId="0" fontId="4" fillId="0" borderId="1" xfId="1" applyFont="1" applyBorder="1" applyAlignment="1">
      <alignment horizontal="left" wrapText="1" shrinkToFit="1"/>
    </xf>
    <xf numFmtId="164" fontId="5" fillId="0" borderId="1" xfId="2" applyNumberFormat="1" applyFont="1" applyFill="1" applyBorder="1" applyAlignment="1">
      <alignment horizontal="center" vertical="center" wrapText="1" shrinkToFit="1"/>
    </xf>
    <xf numFmtId="164" fontId="4" fillId="0" borderId="1" xfId="3" applyNumberFormat="1" applyFont="1" applyBorder="1" applyAlignment="1">
      <alignment horizontal="center" vertical="center" wrapText="1" shrinkToFit="1"/>
    </xf>
    <xf numFmtId="0" fontId="7" fillId="0" borderId="1" xfId="4" applyFont="1" applyBorder="1" applyAlignment="1">
      <alignment vertical="center" wrapText="1" shrinkToFit="1"/>
    </xf>
  </cellXfs>
  <cellStyles count="5">
    <cellStyle name="Comma 2" xfId="2"/>
    <cellStyle name="Comma 3" xfId="3"/>
    <cellStyle name="Normal" xfId="0" builtinId="0"/>
    <cellStyle name="Normal 2" xfId="1"/>
    <cellStyle name="Normal 3" xfId="4"/>
  </cellStyles>
  <dxfs count="0"/>
  <tableStyles count="0" defaultTableStyle="TableStyleMedium2" defaultPivotStyle="PivotStyleLight16"/>
  <colors>
    <mruColors>
      <color rgb="FF994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19" workbookViewId="0">
      <selection sqref="A1:G47"/>
    </sheetView>
  </sheetViews>
  <sheetFormatPr defaultColWidth="8.7109375" defaultRowHeight="12.75" x14ac:dyDescent="0.2"/>
  <cols>
    <col min="1" max="1" width="8.7109375" style="19"/>
    <col min="2" max="2" width="22.42578125" style="19" customWidth="1"/>
    <col min="3" max="3" width="13.85546875" style="19" customWidth="1"/>
    <col min="4" max="4" width="12.42578125" style="19" customWidth="1"/>
    <col min="5" max="5" width="14.7109375" style="19" customWidth="1"/>
    <col min="6" max="6" width="22.28515625" style="19" customWidth="1"/>
    <col min="7" max="7" width="19.85546875" style="19" customWidth="1"/>
    <col min="8" max="16384" width="8.7109375" style="19"/>
  </cols>
  <sheetData>
    <row r="1" spans="1:7" x14ac:dyDescent="0.2">
      <c r="A1" s="14" t="s">
        <v>0</v>
      </c>
      <c r="B1" s="15"/>
      <c r="C1" s="14"/>
      <c r="D1" s="16"/>
      <c r="E1" s="17"/>
      <c r="F1" s="18"/>
      <c r="G1" s="18"/>
    </row>
    <row r="2" spans="1:7" x14ac:dyDescent="0.2">
      <c r="A2" s="14"/>
      <c r="B2" s="15"/>
      <c r="C2" s="14"/>
      <c r="D2" s="20" t="s">
        <v>1</v>
      </c>
      <c r="E2" s="17"/>
      <c r="F2" s="18"/>
      <c r="G2" s="18"/>
    </row>
    <row r="3" spans="1:7" ht="41.1" customHeight="1" x14ac:dyDescent="0.2">
      <c r="A3" s="21" t="s">
        <v>2</v>
      </c>
      <c r="B3" s="22" t="s">
        <v>3</v>
      </c>
      <c r="C3" s="103" t="s">
        <v>4</v>
      </c>
      <c r="D3" s="103"/>
      <c r="E3" s="23"/>
      <c r="F3" s="24"/>
      <c r="G3" s="24"/>
    </row>
    <row r="4" spans="1:7" s="30" customFormat="1" x14ac:dyDescent="0.2">
      <c r="A4" s="25"/>
      <c r="B4" s="25"/>
      <c r="C4" s="26" t="s">
        <v>5</v>
      </c>
      <c r="D4" s="27" t="s">
        <v>6</v>
      </c>
      <c r="E4" s="28" t="s">
        <v>1</v>
      </c>
      <c r="F4" s="29" t="s">
        <v>7</v>
      </c>
      <c r="G4" s="29" t="s">
        <v>8</v>
      </c>
    </row>
    <row r="5" spans="1:7" s="30" customFormat="1" x14ac:dyDescent="0.2">
      <c r="A5" s="31">
        <v>1</v>
      </c>
      <c r="B5" s="138" t="s">
        <v>9</v>
      </c>
      <c r="C5" s="32" t="s">
        <v>10</v>
      </c>
      <c r="D5" s="33"/>
      <c r="E5" s="34">
        <f>E6+E8</f>
        <v>9485000</v>
      </c>
      <c r="F5" s="34">
        <f t="shared" ref="F5:G5" si="0">F6+F8</f>
        <v>7915764</v>
      </c>
      <c r="G5" s="34">
        <f t="shared" si="0"/>
        <v>0</v>
      </c>
    </row>
    <row r="6" spans="1:7" s="30" customFormat="1" ht="25.5" x14ac:dyDescent="0.2">
      <c r="A6" s="31">
        <v>2</v>
      </c>
      <c r="B6" s="136" t="s">
        <v>11</v>
      </c>
      <c r="C6" s="25" t="s">
        <v>10</v>
      </c>
      <c r="D6" s="27"/>
      <c r="E6" s="35">
        <v>780000</v>
      </c>
      <c r="F6" s="36">
        <v>688764</v>
      </c>
      <c r="G6" s="37">
        <v>0</v>
      </c>
    </row>
    <row r="7" spans="1:7" s="30" customFormat="1" x14ac:dyDescent="0.2">
      <c r="A7" s="31"/>
      <c r="B7" s="136" t="s">
        <v>12</v>
      </c>
      <c r="C7" s="25" t="s">
        <v>10</v>
      </c>
      <c r="D7" s="27"/>
      <c r="E7" s="35"/>
      <c r="F7" s="36"/>
      <c r="G7" s="37">
        <f t="shared" ref="G7:G46" si="1">E7-F7</f>
        <v>0</v>
      </c>
    </row>
    <row r="8" spans="1:7" s="30" customFormat="1" x14ac:dyDescent="0.2">
      <c r="A8" s="31">
        <v>3</v>
      </c>
      <c r="B8" s="136" t="s">
        <v>13</v>
      </c>
      <c r="C8" s="25" t="s">
        <v>10</v>
      </c>
      <c r="D8" s="27"/>
      <c r="E8" s="35">
        <v>8705000</v>
      </c>
      <c r="F8" s="36">
        <v>7227000</v>
      </c>
      <c r="G8" s="37">
        <v>0</v>
      </c>
    </row>
    <row r="9" spans="1:7" s="30" customFormat="1" x14ac:dyDescent="0.2">
      <c r="A9" s="31">
        <v>4</v>
      </c>
      <c r="B9" s="138" t="s">
        <v>14</v>
      </c>
      <c r="C9" s="32" t="s">
        <v>10</v>
      </c>
      <c r="D9" s="33"/>
      <c r="E9" s="34">
        <f>E10+E23+E46+E45+E47</f>
        <v>9485000</v>
      </c>
      <c r="F9" s="34">
        <f>F10+F23+F46+F45+F47</f>
        <v>7915764</v>
      </c>
      <c r="G9" s="34">
        <f>G10+G23+G46+G45+G47</f>
        <v>306292</v>
      </c>
    </row>
    <row r="10" spans="1:7" s="30" customFormat="1" ht="25.5" x14ac:dyDescent="0.2">
      <c r="A10" s="31">
        <v>5</v>
      </c>
      <c r="B10" s="138" t="s">
        <v>15</v>
      </c>
      <c r="C10" s="32" t="s">
        <v>10</v>
      </c>
      <c r="D10" s="33"/>
      <c r="E10" s="34">
        <f>E11+E18+E20</f>
        <v>6997000</v>
      </c>
      <c r="F10" s="34">
        <f t="shared" ref="F10:G10" si="2">F11+F18+F20</f>
        <v>6434647</v>
      </c>
      <c r="G10" s="34">
        <f t="shared" si="2"/>
        <v>0</v>
      </c>
    </row>
    <row r="11" spans="1:7" s="30" customFormat="1" x14ac:dyDescent="0.2">
      <c r="A11" s="31">
        <v>6</v>
      </c>
      <c r="B11" s="136" t="s">
        <v>16</v>
      </c>
      <c r="C11" s="25" t="s">
        <v>10</v>
      </c>
      <c r="D11" s="27"/>
      <c r="E11" s="35">
        <f>E12+E13+E14+E15+E16+E17</f>
        <v>6780000</v>
      </c>
      <c r="F11" s="35">
        <f t="shared" ref="F11:G11" si="3">F12+F13+F14+F15+F16+F17</f>
        <v>6252574</v>
      </c>
      <c r="G11" s="35">
        <f t="shared" si="3"/>
        <v>0</v>
      </c>
    </row>
    <row r="12" spans="1:7" s="30" customFormat="1" x14ac:dyDescent="0.2">
      <c r="A12" s="31">
        <v>7</v>
      </c>
      <c r="B12" s="136" t="s">
        <v>17</v>
      </c>
      <c r="C12" s="25" t="s">
        <v>10</v>
      </c>
      <c r="D12" s="27" t="s">
        <v>18</v>
      </c>
      <c r="E12" s="35">
        <v>5653000</v>
      </c>
      <c r="F12" s="36">
        <v>5605560</v>
      </c>
      <c r="G12" s="37"/>
    </row>
    <row r="13" spans="1:7" s="30" customFormat="1" ht="25.5" x14ac:dyDescent="0.2">
      <c r="A13" s="31">
        <v>8</v>
      </c>
      <c r="B13" s="136" t="s">
        <v>19</v>
      </c>
      <c r="C13" s="25" t="s">
        <v>10</v>
      </c>
      <c r="D13" s="27" t="s">
        <v>20</v>
      </c>
      <c r="E13" s="35">
        <v>755000</v>
      </c>
      <c r="F13" s="36">
        <v>413241</v>
      </c>
      <c r="G13" s="37"/>
    </row>
    <row r="14" spans="1:7" s="30" customFormat="1" x14ac:dyDescent="0.2">
      <c r="A14" s="31">
        <v>9</v>
      </c>
      <c r="B14" s="136" t="s">
        <v>21</v>
      </c>
      <c r="C14" s="25" t="s">
        <v>10</v>
      </c>
      <c r="D14" s="27" t="s">
        <v>22</v>
      </c>
      <c r="E14" s="35">
        <v>48000</v>
      </c>
      <c r="F14" s="36">
        <v>19857</v>
      </c>
      <c r="G14" s="37"/>
    </row>
    <row r="15" spans="1:7" s="30" customFormat="1" x14ac:dyDescent="0.2">
      <c r="A15" s="31">
        <v>10</v>
      </c>
      <c r="B15" s="136" t="s">
        <v>23</v>
      </c>
      <c r="C15" s="25" t="s">
        <v>10</v>
      </c>
      <c r="D15" s="27" t="s">
        <v>24</v>
      </c>
      <c r="E15" s="35">
        <v>37000</v>
      </c>
      <c r="F15" s="36">
        <v>587</v>
      </c>
      <c r="G15" s="37"/>
    </row>
    <row r="16" spans="1:7" s="30" customFormat="1" x14ac:dyDescent="0.2">
      <c r="A16" s="31">
        <v>11</v>
      </c>
      <c r="B16" s="136" t="s">
        <v>25</v>
      </c>
      <c r="C16" s="25" t="s">
        <v>10</v>
      </c>
      <c r="D16" s="27" t="s">
        <v>26</v>
      </c>
      <c r="E16" s="35">
        <v>48000</v>
      </c>
      <c r="F16" s="36">
        <v>33600</v>
      </c>
      <c r="G16" s="37"/>
    </row>
    <row r="17" spans="1:7" s="30" customFormat="1" x14ac:dyDescent="0.2">
      <c r="A17" s="31">
        <v>12</v>
      </c>
      <c r="B17" s="136" t="s">
        <v>27</v>
      </c>
      <c r="C17" s="25" t="s">
        <v>10</v>
      </c>
      <c r="D17" s="27" t="s">
        <v>28</v>
      </c>
      <c r="E17" s="35">
        <v>239000</v>
      </c>
      <c r="F17" s="36">
        <v>179729</v>
      </c>
      <c r="G17" s="37"/>
    </row>
    <row r="18" spans="1:7" s="30" customFormat="1" x14ac:dyDescent="0.2">
      <c r="A18" s="31">
        <v>13</v>
      </c>
      <c r="B18" s="136" t="s">
        <v>29</v>
      </c>
      <c r="C18" s="25" t="s">
        <v>10</v>
      </c>
      <c r="D18" s="27">
        <v>10.02</v>
      </c>
      <c r="E18" s="35">
        <f t="shared" ref="E18:G18" si="4">E19</f>
        <v>22000</v>
      </c>
      <c r="F18" s="35">
        <f t="shared" si="4"/>
        <v>20800</v>
      </c>
      <c r="G18" s="35">
        <f t="shared" si="4"/>
        <v>0</v>
      </c>
    </row>
    <row r="19" spans="1:7" s="30" customFormat="1" x14ac:dyDescent="0.2">
      <c r="A19" s="31">
        <v>14</v>
      </c>
      <c r="B19" s="136" t="s">
        <v>30</v>
      </c>
      <c r="C19" s="25" t="s">
        <v>10</v>
      </c>
      <c r="D19" s="27" t="s">
        <v>31</v>
      </c>
      <c r="E19" s="35">
        <v>22000</v>
      </c>
      <c r="F19" s="36">
        <v>20800</v>
      </c>
      <c r="G19" s="37"/>
    </row>
    <row r="20" spans="1:7" s="30" customFormat="1" x14ac:dyDescent="0.2">
      <c r="A20" s="31">
        <v>15</v>
      </c>
      <c r="B20" s="136" t="s">
        <v>32</v>
      </c>
      <c r="C20" s="25" t="s">
        <v>10</v>
      </c>
      <c r="D20" s="27">
        <v>10.029999999999999</v>
      </c>
      <c r="E20" s="35">
        <f>E21+E22</f>
        <v>195000</v>
      </c>
      <c r="F20" s="35">
        <f t="shared" ref="F20:G20" si="5">F21+F22</f>
        <v>161273</v>
      </c>
      <c r="G20" s="35">
        <f t="shared" si="5"/>
        <v>0</v>
      </c>
    </row>
    <row r="21" spans="1:7" s="30" customFormat="1" ht="25.5" x14ac:dyDescent="0.2">
      <c r="A21" s="31">
        <v>16</v>
      </c>
      <c r="B21" s="136" t="s">
        <v>33</v>
      </c>
      <c r="C21" s="25" t="s">
        <v>10</v>
      </c>
      <c r="D21" s="27" t="s">
        <v>34</v>
      </c>
      <c r="E21" s="35">
        <v>168000</v>
      </c>
      <c r="F21" s="36">
        <v>138616</v>
      </c>
      <c r="G21" s="37"/>
    </row>
    <row r="22" spans="1:7" s="30" customFormat="1" ht="38.25" x14ac:dyDescent="0.2">
      <c r="A22" s="31">
        <v>17</v>
      </c>
      <c r="B22" s="136" t="s">
        <v>35</v>
      </c>
      <c r="C22" s="25" t="s">
        <v>10</v>
      </c>
      <c r="D22" s="27" t="s">
        <v>36</v>
      </c>
      <c r="E22" s="35">
        <v>27000</v>
      </c>
      <c r="F22" s="36">
        <v>22657</v>
      </c>
      <c r="G22" s="37"/>
    </row>
    <row r="23" spans="1:7" s="30" customFormat="1" ht="25.5" x14ac:dyDescent="0.2">
      <c r="A23" s="31">
        <v>18</v>
      </c>
      <c r="B23" s="138" t="s">
        <v>37</v>
      </c>
      <c r="C23" s="32" t="s">
        <v>10</v>
      </c>
      <c r="D23" s="33">
        <v>20</v>
      </c>
      <c r="E23" s="34">
        <f>E24+E33+E35+E39+E38+E41+E40</f>
        <v>2521000</v>
      </c>
      <c r="F23" s="34">
        <f t="shared" ref="F23:G23" si="6">F24+F33+F35+F39+F38+F41+F40</f>
        <v>1513861</v>
      </c>
      <c r="G23" s="34">
        <f t="shared" si="6"/>
        <v>306292</v>
      </c>
    </row>
    <row r="24" spans="1:7" s="30" customFormat="1" x14ac:dyDescent="0.2">
      <c r="A24" s="31">
        <v>19</v>
      </c>
      <c r="B24" s="136" t="s">
        <v>38</v>
      </c>
      <c r="C24" s="25" t="s">
        <v>10</v>
      </c>
      <c r="D24" s="27">
        <v>20.010000000000002</v>
      </c>
      <c r="E24" s="35">
        <f>E25+E26+E27+E28+E29+E30+E31+E32</f>
        <v>820000</v>
      </c>
      <c r="F24" s="35">
        <f t="shared" ref="F24:G24" si="7">F25+F26+F27+F28+F29+F30+F31+F32</f>
        <v>499965</v>
      </c>
      <c r="G24" s="35">
        <f t="shared" si="7"/>
        <v>50877</v>
      </c>
    </row>
    <row r="25" spans="1:7" s="30" customFormat="1" x14ac:dyDescent="0.2">
      <c r="A25" s="31">
        <v>20</v>
      </c>
      <c r="B25" s="136" t="s">
        <v>39</v>
      </c>
      <c r="C25" s="25" t="s">
        <v>10</v>
      </c>
      <c r="D25" s="27" t="s">
        <v>40</v>
      </c>
      <c r="E25" s="35">
        <v>27000</v>
      </c>
      <c r="F25" s="36">
        <v>11548</v>
      </c>
      <c r="G25" s="37">
        <v>0</v>
      </c>
    </row>
    <row r="26" spans="1:7" s="30" customFormat="1" x14ac:dyDescent="0.2">
      <c r="A26" s="31">
        <v>21</v>
      </c>
      <c r="B26" s="136" t="s">
        <v>41</v>
      </c>
      <c r="C26" s="25" t="s">
        <v>10</v>
      </c>
      <c r="D26" s="27" t="s">
        <v>42</v>
      </c>
      <c r="E26" s="35">
        <v>24000</v>
      </c>
      <c r="F26" s="36">
        <v>3279</v>
      </c>
      <c r="G26" s="37">
        <v>0</v>
      </c>
    </row>
    <row r="27" spans="1:7" s="30" customFormat="1" ht="25.5" x14ac:dyDescent="0.2">
      <c r="A27" s="31">
        <v>22</v>
      </c>
      <c r="B27" s="136" t="s">
        <v>43</v>
      </c>
      <c r="C27" s="25" t="s">
        <v>10</v>
      </c>
      <c r="D27" s="27" t="s">
        <v>44</v>
      </c>
      <c r="E27" s="35">
        <v>181000</v>
      </c>
      <c r="F27" s="36">
        <v>119998</v>
      </c>
      <c r="G27" s="37">
        <v>12068</v>
      </c>
    </row>
    <row r="28" spans="1:7" s="30" customFormat="1" x14ac:dyDescent="0.2">
      <c r="A28" s="31">
        <v>23</v>
      </c>
      <c r="B28" s="136" t="s">
        <v>45</v>
      </c>
      <c r="C28" s="25" t="s">
        <v>10</v>
      </c>
      <c r="D28" s="27" t="s">
        <v>46</v>
      </c>
      <c r="E28" s="35">
        <v>12000</v>
      </c>
      <c r="F28" s="36">
        <v>5241</v>
      </c>
      <c r="G28" s="37">
        <v>0</v>
      </c>
    </row>
    <row r="29" spans="1:7" s="30" customFormat="1" x14ac:dyDescent="0.2">
      <c r="A29" s="31">
        <v>24</v>
      </c>
      <c r="B29" s="136" t="s">
        <v>47</v>
      </c>
      <c r="C29" s="25" t="s">
        <v>10</v>
      </c>
      <c r="D29" s="27" t="s">
        <v>48</v>
      </c>
      <c r="E29" s="35">
        <v>15000</v>
      </c>
      <c r="F29" s="36">
        <v>10000</v>
      </c>
      <c r="G29" s="37">
        <v>0</v>
      </c>
    </row>
    <row r="30" spans="1:7" s="30" customFormat="1" ht="25.5" x14ac:dyDescent="0.2">
      <c r="A30" s="31">
        <v>25</v>
      </c>
      <c r="B30" s="136" t="s">
        <v>49</v>
      </c>
      <c r="C30" s="25" t="s">
        <v>10</v>
      </c>
      <c r="D30" s="27" t="s">
        <v>50</v>
      </c>
      <c r="E30" s="35">
        <v>31000</v>
      </c>
      <c r="F30" s="36">
        <v>24879</v>
      </c>
      <c r="G30" s="37">
        <v>0</v>
      </c>
    </row>
    <row r="31" spans="1:7" s="30" customFormat="1" ht="25.5" x14ac:dyDescent="0.2">
      <c r="A31" s="31">
        <v>26</v>
      </c>
      <c r="B31" s="136" t="s">
        <v>51</v>
      </c>
      <c r="C31" s="25" t="s">
        <v>10</v>
      </c>
      <c r="D31" s="27" t="s">
        <v>52</v>
      </c>
      <c r="E31" s="35">
        <v>210000</v>
      </c>
      <c r="F31" s="36">
        <v>125415</v>
      </c>
      <c r="G31" s="37">
        <v>21522</v>
      </c>
    </row>
    <row r="32" spans="1:7" s="30" customFormat="1" ht="38.25" x14ac:dyDescent="0.2">
      <c r="A32" s="31">
        <v>27</v>
      </c>
      <c r="B32" s="136" t="s">
        <v>53</v>
      </c>
      <c r="C32" s="25" t="s">
        <v>10</v>
      </c>
      <c r="D32" s="27" t="s">
        <v>54</v>
      </c>
      <c r="E32" s="35">
        <v>320000</v>
      </c>
      <c r="F32" s="36">
        <v>199605</v>
      </c>
      <c r="G32" s="37">
        <v>17287</v>
      </c>
    </row>
    <row r="33" spans="1:7" s="30" customFormat="1" ht="25.5" x14ac:dyDescent="0.2">
      <c r="A33" s="31">
        <v>28</v>
      </c>
      <c r="B33" s="136" t="s">
        <v>55</v>
      </c>
      <c r="C33" s="25" t="s">
        <v>10</v>
      </c>
      <c r="D33" s="27">
        <v>20.05</v>
      </c>
      <c r="E33" s="35">
        <f t="shared" ref="E33:G33" si="8">E34</f>
        <v>2000</v>
      </c>
      <c r="F33" s="35">
        <f t="shared" si="8"/>
        <v>0</v>
      </c>
      <c r="G33" s="35">
        <f t="shared" si="8"/>
        <v>0</v>
      </c>
    </row>
    <row r="34" spans="1:7" s="30" customFormat="1" x14ac:dyDescent="0.2">
      <c r="A34" s="31">
        <v>29</v>
      </c>
      <c r="B34" s="136" t="s">
        <v>56</v>
      </c>
      <c r="C34" s="25" t="s">
        <v>10</v>
      </c>
      <c r="D34" s="27" t="s">
        <v>57</v>
      </c>
      <c r="E34" s="35">
        <v>2000</v>
      </c>
      <c r="F34" s="36">
        <v>0</v>
      </c>
      <c r="G34" s="37">
        <v>0</v>
      </c>
    </row>
    <row r="35" spans="1:7" s="30" customFormat="1" ht="25.5" x14ac:dyDescent="0.2">
      <c r="A35" s="31">
        <v>30</v>
      </c>
      <c r="B35" s="136" t="s">
        <v>58</v>
      </c>
      <c r="C35" s="25" t="s">
        <v>10</v>
      </c>
      <c r="D35" s="27">
        <v>20.059999999999999</v>
      </c>
      <c r="E35" s="35">
        <f t="shared" ref="E35:G35" si="9">E36+E37</f>
        <v>25000</v>
      </c>
      <c r="F35" s="35">
        <f t="shared" si="9"/>
        <v>4017</v>
      </c>
      <c r="G35" s="35">
        <f t="shared" si="9"/>
        <v>0</v>
      </c>
    </row>
    <row r="36" spans="1:7" s="30" customFormat="1" ht="25.5" x14ac:dyDescent="0.2">
      <c r="A36" s="31">
        <v>31</v>
      </c>
      <c r="B36" s="136" t="s">
        <v>59</v>
      </c>
      <c r="C36" s="25" t="s">
        <v>10</v>
      </c>
      <c r="D36" s="27" t="s">
        <v>60</v>
      </c>
      <c r="E36" s="35">
        <v>15000</v>
      </c>
      <c r="F36" s="36">
        <v>294</v>
      </c>
      <c r="G36" s="37"/>
    </row>
    <row r="37" spans="1:7" s="30" customFormat="1" x14ac:dyDescent="0.2">
      <c r="A37" s="31">
        <v>32</v>
      </c>
      <c r="B37" s="136" t="s">
        <v>61</v>
      </c>
      <c r="C37" s="25" t="s">
        <v>10</v>
      </c>
      <c r="D37" s="27" t="s">
        <v>62</v>
      </c>
      <c r="E37" s="35">
        <v>10000</v>
      </c>
      <c r="F37" s="36">
        <v>3723</v>
      </c>
      <c r="G37" s="37"/>
    </row>
    <row r="38" spans="1:7" s="30" customFormat="1" x14ac:dyDescent="0.2">
      <c r="A38" s="31"/>
      <c r="B38" s="136" t="s">
        <v>63</v>
      </c>
      <c r="C38" s="25" t="s">
        <v>10</v>
      </c>
      <c r="D38" s="27">
        <v>20.13</v>
      </c>
      <c r="E38" s="35">
        <v>1000</v>
      </c>
      <c r="F38" s="36">
        <v>0</v>
      </c>
      <c r="G38" s="37">
        <v>0</v>
      </c>
    </row>
    <row r="39" spans="1:7" s="30" customFormat="1" x14ac:dyDescent="0.2">
      <c r="A39" s="31">
        <v>33</v>
      </c>
      <c r="B39" s="136" t="s">
        <v>64</v>
      </c>
      <c r="C39" s="25" t="s">
        <v>10</v>
      </c>
      <c r="D39" s="27">
        <v>20.14</v>
      </c>
      <c r="E39" s="35">
        <v>24000</v>
      </c>
      <c r="F39" s="36">
        <v>18828</v>
      </c>
      <c r="G39" s="37">
        <v>3344</v>
      </c>
    </row>
    <row r="40" spans="1:7" s="30" customFormat="1" x14ac:dyDescent="0.2">
      <c r="A40" s="31"/>
      <c r="B40" s="137" t="s">
        <v>65</v>
      </c>
      <c r="C40" s="25" t="s">
        <v>10</v>
      </c>
      <c r="D40" s="39">
        <v>20.25</v>
      </c>
      <c r="E40" s="35">
        <v>5000</v>
      </c>
      <c r="F40" s="36">
        <v>4144</v>
      </c>
      <c r="G40" s="37">
        <v>0</v>
      </c>
    </row>
    <row r="41" spans="1:7" s="30" customFormat="1" x14ac:dyDescent="0.2">
      <c r="A41" s="31">
        <v>34</v>
      </c>
      <c r="B41" s="136" t="s">
        <v>66</v>
      </c>
      <c r="C41" s="25" t="s">
        <v>10</v>
      </c>
      <c r="D41" s="40">
        <v>20.3</v>
      </c>
      <c r="E41" s="35">
        <f>E43+E44</f>
        <v>1644000</v>
      </c>
      <c r="F41" s="35">
        <f>F43+F44</f>
        <v>986907</v>
      </c>
      <c r="G41" s="35">
        <f>G43+G44</f>
        <v>252071</v>
      </c>
    </row>
    <row r="42" spans="1:7" s="30" customFormat="1" x14ac:dyDescent="0.2">
      <c r="A42" s="31"/>
      <c r="B42" s="136" t="s">
        <v>67</v>
      </c>
      <c r="C42" s="25" t="s">
        <v>10</v>
      </c>
      <c r="D42" s="40" t="s">
        <v>68</v>
      </c>
      <c r="E42" s="35"/>
      <c r="F42" s="35"/>
      <c r="G42" s="37"/>
    </row>
    <row r="43" spans="1:7" s="30" customFormat="1" x14ac:dyDescent="0.2">
      <c r="A43" s="31">
        <v>35</v>
      </c>
      <c r="B43" s="136" t="s">
        <v>69</v>
      </c>
      <c r="C43" s="25" t="s">
        <v>10</v>
      </c>
      <c r="D43" s="27" t="s">
        <v>70</v>
      </c>
      <c r="E43" s="35">
        <v>0</v>
      </c>
      <c r="F43" s="36"/>
      <c r="G43" s="37">
        <f t="shared" si="1"/>
        <v>0</v>
      </c>
    </row>
    <row r="44" spans="1:7" s="30" customFormat="1" ht="25.5" x14ac:dyDescent="0.2">
      <c r="A44" s="31">
        <v>36</v>
      </c>
      <c r="B44" s="137" t="s">
        <v>71</v>
      </c>
      <c r="C44" s="25" t="s">
        <v>10</v>
      </c>
      <c r="D44" s="39" t="s">
        <v>72</v>
      </c>
      <c r="E44" s="35">
        <v>1644000</v>
      </c>
      <c r="F44" s="36">
        <v>986907</v>
      </c>
      <c r="G44" s="37">
        <v>252071</v>
      </c>
    </row>
    <row r="45" spans="1:7" s="30" customFormat="1" ht="27.75" customHeight="1" x14ac:dyDescent="0.2">
      <c r="A45" s="31">
        <v>37</v>
      </c>
      <c r="B45" s="159" t="s">
        <v>73</v>
      </c>
      <c r="C45" s="38" t="s">
        <v>10</v>
      </c>
      <c r="D45" s="41">
        <v>59.4</v>
      </c>
      <c r="E45" s="35">
        <v>51000</v>
      </c>
      <c r="F45" s="36">
        <v>50667</v>
      </c>
      <c r="G45" s="37">
        <v>0</v>
      </c>
    </row>
    <row r="46" spans="1:7" s="30" customFormat="1" x14ac:dyDescent="0.2">
      <c r="A46" s="31">
        <v>38</v>
      </c>
      <c r="B46" s="137" t="s">
        <v>74</v>
      </c>
      <c r="C46" s="38" t="s">
        <v>10</v>
      </c>
      <c r="D46" s="41" t="s">
        <v>75</v>
      </c>
      <c r="E46" s="35">
        <v>0</v>
      </c>
      <c r="F46" s="36"/>
      <c r="G46" s="37">
        <f t="shared" si="1"/>
        <v>0</v>
      </c>
    </row>
    <row r="47" spans="1:7" s="30" customFormat="1" x14ac:dyDescent="0.2">
      <c r="A47" s="31">
        <v>39</v>
      </c>
      <c r="B47" s="25"/>
      <c r="C47" s="25"/>
      <c r="D47" s="27" t="s">
        <v>76</v>
      </c>
      <c r="E47" s="35">
        <v>-84000</v>
      </c>
      <c r="F47" s="36">
        <v>-83411</v>
      </c>
      <c r="G47" s="37">
        <v>0</v>
      </c>
    </row>
  </sheetData>
  <mergeCells count="1">
    <mergeCell ref="C3:D3"/>
  </mergeCells>
  <pageMargins left="1" right="1" top="1" bottom="1" header="0.5" footer="0.5"/>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opLeftCell="A23" workbookViewId="0">
      <selection sqref="A1:G47"/>
    </sheetView>
  </sheetViews>
  <sheetFormatPr defaultRowHeight="15" x14ac:dyDescent="0.25"/>
  <cols>
    <col min="2" max="2" width="36.42578125" customWidth="1"/>
    <col min="4" max="4" width="17.140625" customWidth="1"/>
    <col min="5" max="6" width="30.42578125" customWidth="1"/>
    <col min="7" max="7" width="16.42578125" customWidth="1"/>
  </cols>
  <sheetData>
    <row r="1" spans="1:7" ht="15.75" thickBot="1" x14ac:dyDescent="0.3"/>
    <row r="2" spans="1:7" ht="15.75" thickBot="1" x14ac:dyDescent="0.3">
      <c r="A2" s="114" t="s">
        <v>77</v>
      </c>
      <c r="B2" s="115"/>
      <c r="C2" s="115"/>
      <c r="D2" s="115"/>
      <c r="E2" s="115"/>
      <c r="F2" s="115"/>
      <c r="G2" s="116"/>
    </row>
    <row r="3" spans="1:7" ht="27.75" thickBot="1" x14ac:dyDescent="0.3">
      <c r="A3" s="104" t="s">
        <v>78</v>
      </c>
      <c r="B3" s="105"/>
      <c r="C3" s="43"/>
      <c r="D3" s="44" t="s">
        <v>79</v>
      </c>
      <c r="E3" s="44" t="s">
        <v>80</v>
      </c>
      <c r="F3" s="44" t="s">
        <v>81</v>
      </c>
      <c r="G3" s="44" t="s">
        <v>82</v>
      </c>
    </row>
    <row r="4" spans="1:7" ht="36.6" customHeight="1" thickBot="1" x14ac:dyDescent="0.3">
      <c r="A4" s="106" t="s">
        <v>83</v>
      </c>
      <c r="B4" s="107"/>
      <c r="C4" s="45"/>
      <c r="D4" s="43">
        <v>26</v>
      </c>
      <c r="E4" s="43">
        <v>26</v>
      </c>
      <c r="F4" s="43">
        <v>28</v>
      </c>
      <c r="G4" s="43">
        <f>SUM(D4,F4,E4)</f>
        <v>80</v>
      </c>
    </row>
    <row r="5" spans="1:7" ht="27.75" thickBot="1" x14ac:dyDescent="0.3">
      <c r="A5" s="108" t="s">
        <v>84</v>
      </c>
      <c r="B5" s="109"/>
      <c r="C5" s="46"/>
      <c r="D5" s="43" t="s">
        <v>85</v>
      </c>
      <c r="E5" s="43" t="s">
        <v>86</v>
      </c>
      <c r="F5" s="43" t="s">
        <v>87</v>
      </c>
      <c r="G5" s="43">
        <v>62</v>
      </c>
    </row>
    <row r="6" spans="1:7" ht="81.75" thickBot="1" x14ac:dyDescent="0.3">
      <c r="A6" s="108" t="s">
        <v>88</v>
      </c>
      <c r="B6" s="109"/>
      <c r="C6" s="46"/>
      <c r="D6" s="43" t="s">
        <v>89</v>
      </c>
      <c r="E6" s="43" t="s">
        <v>90</v>
      </c>
      <c r="F6" s="43" t="s">
        <v>91</v>
      </c>
      <c r="G6" s="43">
        <v>18</v>
      </c>
    </row>
    <row r="7" spans="1:7" ht="15.75" thickBot="1" x14ac:dyDescent="0.3">
      <c r="A7" s="121" t="s">
        <v>92</v>
      </c>
      <c r="B7" s="122"/>
      <c r="C7" s="47"/>
      <c r="D7" s="48">
        <v>149930</v>
      </c>
      <c r="E7" s="48">
        <v>203602</v>
      </c>
      <c r="F7" s="48">
        <v>21490</v>
      </c>
      <c r="G7" s="48">
        <f>SUM(D7,E7,F7)</f>
        <v>375022</v>
      </c>
    </row>
    <row r="8" spans="1:7" x14ac:dyDescent="0.25">
      <c r="A8" s="123" t="s">
        <v>93</v>
      </c>
      <c r="B8" s="124"/>
      <c r="C8" s="125"/>
      <c r="D8" s="127">
        <f>SUM(D10,D22,D33)</f>
        <v>169024</v>
      </c>
      <c r="E8" s="117">
        <f>SUM(E10,E22,E33)</f>
        <v>225860</v>
      </c>
      <c r="F8" s="117">
        <f>SUM(F10,F22,F33)</f>
        <v>35885</v>
      </c>
      <c r="G8" s="117">
        <f>SUM(D8:F9)</f>
        <v>430769</v>
      </c>
    </row>
    <row r="9" spans="1:7" ht="15.75" thickBot="1" x14ac:dyDescent="0.3">
      <c r="A9" s="119" t="s">
        <v>94</v>
      </c>
      <c r="B9" s="120"/>
      <c r="C9" s="126"/>
      <c r="D9" s="128"/>
      <c r="E9" s="118"/>
      <c r="F9" s="118"/>
      <c r="G9" s="118"/>
    </row>
    <row r="10" spans="1:7" ht="15.75" thickBot="1" x14ac:dyDescent="0.3">
      <c r="A10" s="112" t="s">
        <v>95</v>
      </c>
      <c r="B10" s="113"/>
      <c r="C10" s="49"/>
      <c r="D10" s="50">
        <f>SUM(D11,D12,D13,D14,D15,D16,D18,D21)</f>
        <v>149929</v>
      </c>
      <c r="E10" s="50">
        <f>SUM(E11,E12,E13,E14,E15,E16,E18,E21)</f>
        <v>202007</v>
      </c>
      <c r="F10" s="50">
        <f>SUM(F11,F12,F13,F14,F15,F16,F18,F21)</f>
        <v>21490</v>
      </c>
      <c r="G10" s="50"/>
    </row>
    <row r="11" spans="1:7" ht="15.75" thickBot="1" x14ac:dyDescent="0.3">
      <c r="A11" s="51" t="s">
        <v>96</v>
      </c>
      <c r="B11" s="52" t="s">
        <v>97</v>
      </c>
      <c r="C11" s="53"/>
      <c r="D11" s="54">
        <v>18042</v>
      </c>
      <c r="E11" s="54">
        <v>10770</v>
      </c>
      <c r="F11" s="54"/>
      <c r="G11" s="54"/>
    </row>
    <row r="12" spans="1:7" ht="15.75" thickBot="1" x14ac:dyDescent="0.3">
      <c r="A12" s="55"/>
      <c r="B12" s="52" t="s">
        <v>98</v>
      </c>
      <c r="C12" s="53"/>
      <c r="D12" s="54">
        <v>34631</v>
      </c>
      <c r="E12" s="54">
        <v>7817</v>
      </c>
      <c r="F12" s="54"/>
      <c r="G12" s="54"/>
    </row>
    <row r="13" spans="1:7" ht="15.75" thickBot="1" x14ac:dyDescent="0.3">
      <c r="A13" s="55"/>
      <c r="B13" s="52" t="s">
        <v>99</v>
      </c>
      <c r="C13" s="53"/>
      <c r="D13" s="54">
        <v>5546</v>
      </c>
      <c r="E13" s="54">
        <v>35916</v>
      </c>
      <c r="F13" s="54"/>
      <c r="G13" s="54"/>
    </row>
    <row r="14" spans="1:7" ht="15.75" thickBot="1" x14ac:dyDescent="0.3">
      <c r="A14" s="55"/>
      <c r="B14" s="52" t="s">
        <v>100</v>
      </c>
      <c r="C14" s="53"/>
      <c r="D14" s="54"/>
      <c r="E14" s="54"/>
      <c r="F14" s="54"/>
      <c r="G14" s="54"/>
    </row>
    <row r="15" spans="1:7" ht="15.75" thickBot="1" x14ac:dyDescent="0.3">
      <c r="A15" s="55"/>
      <c r="B15" s="52" t="s">
        <v>101</v>
      </c>
      <c r="C15" s="53"/>
      <c r="D15" s="54"/>
      <c r="E15" s="54"/>
      <c r="F15" s="54"/>
      <c r="G15" s="54"/>
    </row>
    <row r="16" spans="1:7" ht="110.45" customHeight="1" thickBot="1" x14ac:dyDescent="0.3">
      <c r="A16" s="55"/>
      <c r="B16" s="110" t="s">
        <v>102</v>
      </c>
      <c r="C16" s="56" t="s">
        <v>103</v>
      </c>
      <c r="D16" s="54">
        <v>63298</v>
      </c>
      <c r="E16" s="54">
        <v>101597</v>
      </c>
      <c r="F16" s="54">
        <v>13298</v>
      </c>
      <c r="G16" s="54"/>
    </row>
    <row r="17" spans="1:7" ht="15.75" thickBot="1" x14ac:dyDescent="0.3">
      <c r="A17" s="57"/>
      <c r="B17" s="111"/>
      <c r="C17" s="56" t="s">
        <v>104</v>
      </c>
      <c r="D17" s="54">
        <v>3</v>
      </c>
      <c r="E17" s="54">
        <v>9</v>
      </c>
      <c r="F17" s="54">
        <v>1</v>
      </c>
      <c r="G17" s="54"/>
    </row>
    <row r="18" spans="1:7" ht="87.6" customHeight="1" thickBot="1" x14ac:dyDescent="0.3">
      <c r="A18" s="55"/>
      <c r="B18" s="110" t="s">
        <v>105</v>
      </c>
      <c r="C18" s="56" t="s">
        <v>103</v>
      </c>
      <c r="D18" s="54">
        <v>852</v>
      </c>
      <c r="E18" s="54">
        <v>15957</v>
      </c>
      <c r="F18" s="54">
        <v>3192</v>
      </c>
      <c r="G18" s="54"/>
    </row>
    <row r="19" spans="1:7" ht="15.75" thickBot="1" x14ac:dyDescent="0.3">
      <c r="A19" s="57"/>
      <c r="B19" s="111"/>
      <c r="C19" s="56" t="s">
        <v>104</v>
      </c>
      <c r="D19" s="54">
        <v>2</v>
      </c>
      <c r="E19" s="54">
        <v>1</v>
      </c>
      <c r="F19" s="54">
        <v>2</v>
      </c>
      <c r="G19" s="54"/>
    </row>
    <row r="20" spans="1:7" ht="15.75" thickBot="1" x14ac:dyDescent="0.3">
      <c r="A20" s="58"/>
      <c r="B20" s="52" t="s">
        <v>106</v>
      </c>
      <c r="C20" s="59"/>
      <c r="D20" s="54">
        <v>6415</v>
      </c>
      <c r="E20" s="54">
        <v>11755</v>
      </c>
      <c r="F20" s="54">
        <v>1649</v>
      </c>
      <c r="G20" s="54"/>
    </row>
    <row r="21" spans="1:7" ht="15.75" thickBot="1" x14ac:dyDescent="0.3">
      <c r="A21" s="58"/>
      <c r="B21" s="52" t="s">
        <v>107</v>
      </c>
      <c r="C21" s="59"/>
      <c r="D21" s="54">
        <v>27560</v>
      </c>
      <c r="E21" s="54">
        <v>29950</v>
      </c>
      <c r="F21" s="54">
        <v>5000</v>
      </c>
      <c r="G21" s="54"/>
    </row>
    <row r="22" spans="1:7" ht="15.75" thickBot="1" x14ac:dyDescent="0.3">
      <c r="A22" s="112" t="s">
        <v>108</v>
      </c>
      <c r="B22" s="113"/>
      <c r="C22" s="60"/>
      <c r="D22" s="50">
        <f>SUM(D23,D25,D26,D27,D28,D29,D30,D31,D32)</f>
        <v>19095</v>
      </c>
      <c r="E22" s="50">
        <f>SUM(E23,E25,E26,E27,E28,E29,E30,E31,E32)</f>
        <v>23853</v>
      </c>
      <c r="F22" s="50">
        <f>SUM(F23,F25,F26,F27,F28,F29,F30,F31,F32)</f>
        <v>14395</v>
      </c>
      <c r="G22" s="50">
        <f>SUM(D22:F22)</f>
        <v>57343</v>
      </c>
    </row>
    <row r="23" spans="1:7" ht="87.6" customHeight="1" thickBot="1" x14ac:dyDescent="0.3">
      <c r="A23" s="58"/>
      <c r="B23" s="110" t="s">
        <v>105</v>
      </c>
      <c r="C23" s="56" t="s">
        <v>103</v>
      </c>
      <c r="D23" s="54">
        <v>3408</v>
      </c>
      <c r="E23" s="54">
        <v>9576</v>
      </c>
      <c r="F23" s="54">
        <v>13837</v>
      </c>
      <c r="G23" s="54"/>
    </row>
    <row r="24" spans="1:7" ht="15.75" thickBot="1" x14ac:dyDescent="0.3">
      <c r="A24" s="58"/>
      <c r="B24" s="111"/>
      <c r="C24" s="56" t="s">
        <v>104</v>
      </c>
      <c r="D24" s="54">
        <v>9</v>
      </c>
      <c r="E24" s="54">
        <v>6</v>
      </c>
      <c r="F24" s="54">
        <v>33</v>
      </c>
      <c r="G24" s="54"/>
    </row>
    <row r="25" spans="1:7" ht="27.75" thickBot="1" x14ac:dyDescent="0.3">
      <c r="A25" s="55"/>
      <c r="B25" s="52" t="s">
        <v>109</v>
      </c>
      <c r="C25" s="53"/>
      <c r="D25" s="54"/>
      <c r="E25" s="54"/>
      <c r="F25" s="54"/>
      <c r="G25" s="54"/>
    </row>
    <row r="26" spans="1:7" ht="15.75" thickBot="1" x14ac:dyDescent="0.3">
      <c r="A26" s="57"/>
      <c r="B26" s="61" t="s">
        <v>110</v>
      </c>
      <c r="C26" s="62"/>
      <c r="D26" s="54">
        <v>12360</v>
      </c>
      <c r="E26" s="54">
        <v>10500</v>
      </c>
      <c r="F26" s="54">
        <v>0</v>
      </c>
      <c r="G26" s="54"/>
    </row>
    <row r="27" spans="1:7" ht="15.75" thickBot="1" x14ac:dyDescent="0.3">
      <c r="A27" s="57"/>
      <c r="B27" s="61" t="s">
        <v>111</v>
      </c>
      <c r="C27" s="62"/>
      <c r="D27" s="54"/>
      <c r="E27" s="54"/>
      <c r="F27" s="54"/>
      <c r="G27" s="54"/>
    </row>
    <row r="28" spans="1:7" ht="15.75" thickBot="1" x14ac:dyDescent="0.3">
      <c r="A28" s="57"/>
      <c r="B28" s="61" t="s">
        <v>112</v>
      </c>
      <c r="C28" s="62"/>
      <c r="D28" s="54"/>
      <c r="E28" s="54"/>
      <c r="F28" s="54"/>
      <c r="G28" s="54"/>
    </row>
    <row r="29" spans="1:7" ht="27.75" thickBot="1" x14ac:dyDescent="0.3">
      <c r="A29" s="55"/>
      <c r="B29" s="52" t="s">
        <v>113</v>
      </c>
      <c r="C29" s="53"/>
      <c r="D29" s="54"/>
      <c r="E29" s="54"/>
      <c r="F29" s="54"/>
      <c r="G29" s="54"/>
    </row>
    <row r="30" spans="1:7" ht="15.75" thickBot="1" x14ac:dyDescent="0.3">
      <c r="A30" s="55"/>
      <c r="B30" s="52" t="s">
        <v>114</v>
      </c>
      <c r="C30" s="53"/>
      <c r="D30" s="54"/>
      <c r="E30" s="54"/>
      <c r="F30" s="54"/>
      <c r="G30" s="54"/>
    </row>
    <row r="31" spans="1:7" ht="15.75" thickBot="1" x14ac:dyDescent="0.3">
      <c r="A31" s="55"/>
      <c r="B31" s="52" t="s">
        <v>106</v>
      </c>
      <c r="C31" s="53"/>
      <c r="D31" s="63">
        <v>3123</v>
      </c>
      <c r="E31" s="63">
        <v>2278</v>
      </c>
      <c r="F31" s="63">
        <v>558</v>
      </c>
      <c r="G31" s="54"/>
    </row>
    <row r="32" spans="1:7" ht="15.75" thickBot="1" x14ac:dyDescent="0.3">
      <c r="A32" s="55"/>
      <c r="B32" s="52" t="s">
        <v>115</v>
      </c>
      <c r="C32" s="53"/>
      <c r="D32" s="54">
        <v>204</v>
      </c>
      <c r="E32" s="54">
        <v>1499</v>
      </c>
      <c r="F32" s="54"/>
      <c r="G32" s="54"/>
    </row>
    <row r="33" spans="1:7" ht="15.75" thickBot="1" x14ac:dyDescent="0.3">
      <c r="A33" s="112" t="s">
        <v>116</v>
      </c>
      <c r="B33" s="113"/>
      <c r="C33" s="64"/>
      <c r="D33" s="50">
        <f>SUM(D34,D35,D36)</f>
        <v>0</v>
      </c>
      <c r="E33" s="50">
        <f>SUM(E34,E35,E36)</f>
        <v>0</v>
      </c>
      <c r="F33" s="50">
        <f>SUM(F34,F35,F36)</f>
        <v>0</v>
      </c>
      <c r="G33" s="50">
        <f>SUM(D33:F33)</f>
        <v>0</v>
      </c>
    </row>
    <row r="34" spans="1:7" ht="15.75" thickBot="1" x14ac:dyDescent="0.3">
      <c r="A34" s="57"/>
      <c r="B34" s="52" t="s">
        <v>117</v>
      </c>
      <c r="C34" s="62"/>
      <c r="D34" s="54"/>
      <c r="E34" s="54"/>
      <c r="F34" s="54"/>
      <c r="G34" s="54"/>
    </row>
    <row r="35" spans="1:7" ht="27.75" thickBot="1" x14ac:dyDescent="0.3">
      <c r="A35" s="57"/>
      <c r="B35" s="52" t="s">
        <v>118</v>
      </c>
      <c r="C35" s="62"/>
      <c r="D35" s="54"/>
      <c r="E35" s="54"/>
      <c r="F35" s="54"/>
      <c r="G35" s="54"/>
    </row>
    <row r="36" spans="1:7" ht="15.75" thickBot="1" x14ac:dyDescent="0.3">
      <c r="A36" s="57"/>
      <c r="B36" s="52" t="s">
        <v>119</v>
      </c>
      <c r="C36" s="62"/>
      <c r="D36" s="54"/>
      <c r="E36" s="54"/>
      <c r="F36" s="54"/>
      <c r="G36" s="54"/>
    </row>
    <row r="37" spans="1:7" ht="27.75" thickBot="1" x14ac:dyDescent="0.3">
      <c r="A37" s="65"/>
      <c r="B37" s="66" t="s">
        <v>120</v>
      </c>
      <c r="C37" s="67"/>
      <c r="D37" s="68"/>
      <c r="E37" s="68"/>
      <c r="F37" s="68"/>
      <c r="G37" s="68"/>
    </row>
    <row r="38" spans="1:7" ht="15.75" thickBot="1" x14ac:dyDescent="0.3">
      <c r="A38" s="57"/>
      <c r="B38" s="52" t="s">
        <v>121</v>
      </c>
      <c r="C38" s="62"/>
      <c r="D38" s="54">
        <v>1100</v>
      </c>
      <c r="E38" s="54">
        <v>480</v>
      </c>
      <c r="F38" s="95">
        <v>880</v>
      </c>
      <c r="G38" s="54">
        <f>SUM(D38:F38)</f>
        <v>2460</v>
      </c>
    </row>
    <row r="39" spans="1:7" ht="15.75" thickBot="1" x14ac:dyDescent="0.3">
      <c r="A39" s="57"/>
      <c r="B39" s="52" t="s">
        <v>204</v>
      </c>
      <c r="C39" s="62"/>
      <c r="D39" s="54">
        <v>9</v>
      </c>
      <c r="E39" s="54">
        <v>6</v>
      </c>
      <c r="F39" s="95">
        <v>1</v>
      </c>
      <c r="G39" s="54">
        <f t="shared" ref="G39:G43" si="0">SUM(D39:F39)</f>
        <v>16</v>
      </c>
    </row>
    <row r="40" spans="1:7" ht="15.75" thickBot="1" x14ac:dyDescent="0.3">
      <c r="A40" s="57"/>
      <c r="B40" s="52" t="s">
        <v>122</v>
      </c>
      <c r="C40" s="62"/>
      <c r="D40" s="54">
        <v>991</v>
      </c>
      <c r="E40" s="54">
        <v>327</v>
      </c>
      <c r="F40" s="95">
        <v>236</v>
      </c>
      <c r="G40" s="54">
        <f t="shared" si="0"/>
        <v>1554</v>
      </c>
    </row>
    <row r="41" spans="1:7" ht="15.75" thickBot="1" x14ac:dyDescent="0.3">
      <c r="A41" s="57"/>
      <c r="B41" s="52" t="s">
        <v>207</v>
      </c>
      <c r="C41" s="62"/>
      <c r="D41" s="54">
        <v>59640</v>
      </c>
      <c r="E41" s="54">
        <v>32700</v>
      </c>
      <c r="F41" s="95">
        <v>7080</v>
      </c>
      <c r="G41" s="54">
        <f t="shared" si="0"/>
        <v>99420</v>
      </c>
    </row>
    <row r="42" spans="1:7" ht="15.75" thickBot="1" x14ac:dyDescent="0.3">
      <c r="A42" s="57"/>
      <c r="B42" s="52" t="s">
        <v>205</v>
      </c>
      <c r="C42" s="62"/>
      <c r="D42" s="54"/>
      <c r="E42" s="54"/>
      <c r="F42" s="95">
        <v>10</v>
      </c>
      <c r="G42" s="54">
        <f t="shared" si="0"/>
        <v>10</v>
      </c>
    </row>
    <row r="43" spans="1:7" ht="15.75" thickBot="1" x14ac:dyDescent="0.3">
      <c r="A43" s="57"/>
      <c r="B43" s="52" t="s">
        <v>206</v>
      </c>
      <c r="C43" s="62"/>
      <c r="D43" s="54"/>
      <c r="E43" s="54"/>
      <c r="F43" s="95">
        <v>29822</v>
      </c>
      <c r="G43" s="54">
        <f t="shared" si="0"/>
        <v>29822</v>
      </c>
    </row>
    <row r="44" spans="1:7" ht="15.75" thickBot="1" x14ac:dyDescent="0.3">
      <c r="A44" s="57"/>
      <c r="B44" s="52" t="s">
        <v>123</v>
      </c>
      <c r="C44" s="62"/>
      <c r="D44" s="70">
        <v>0.6</v>
      </c>
      <c r="E44" s="70">
        <v>0.65</v>
      </c>
      <c r="F44" s="96">
        <v>0.59</v>
      </c>
      <c r="G44" s="70">
        <v>0.61</v>
      </c>
    </row>
    <row r="46" spans="1:7" ht="31.5" customHeight="1" x14ac:dyDescent="0.25">
      <c r="B46" s="71"/>
      <c r="C46" s="71"/>
      <c r="D46" s="71"/>
      <c r="E46" s="71"/>
      <c r="F46" s="71" t="s">
        <v>212</v>
      </c>
      <c r="G46" s="71">
        <f>(G41+G43)</f>
        <v>129242</v>
      </c>
    </row>
    <row r="47" spans="1:7" x14ac:dyDescent="0.25">
      <c r="B47" s="71"/>
      <c r="C47" s="71"/>
      <c r="D47" s="71"/>
      <c r="E47" s="71"/>
      <c r="F47" s="71"/>
    </row>
    <row r="48" spans="1:7" x14ac:dyDescent="0.25">
      <c r="B48" s="71"/>
      <c r="C48" s="71"/>
      <c r="D48" s="71"/>
      <c r="E48" s="71"/>
      <c r="F48" s="71"/>
    </row>
    <row r="49" spans="2:6" x14ac:dyDescent="0.25">
      <c r="B49" s="71"/>
      <c r="C49" s="71"/>
      <c r="D49" s="71"/>
      <c r="E49" s="71"/>
      <c r="F49" s="71"/>
    </row>
    <row r="50" spans="2:6" x14ac:dyDescent="0.25">
      <c r="B50" s="71"/>
      <c r="C50" s="71"/>
      <c r="D50" s="71"/>
      <c r="E50" s="71"/>
      <c r="F50" s="71"/>
    </row>
  </sheetData>
  <mergeCells count="19">
    <mergeCell ref="A33:B33"/>
    <mergeCell ref="A2:G2"/>
    <mergeCell ref="G8:G9"/>
    <mergeCell ref="A9:B9"/>
    <mergeCell ref="A10:B10"/>
    <mergeCell ref="B16:B17"/>
    <mergeCell ref="B18:B19"/>
    <mergeCell ref="A22:B22"/>
    <mergeCell ref="A7:B7"/>
    <mergeCell ref="A8:B8"/>
    <mergeCell ref="C8:C9"/>
    <mergeCell ref="D8:D9"/>
    <mergeCell ref="E8:E9"/>
    <mergeCell ref="F8:F9"/>
    <mergeCell ref="A3:B3"/>
    <mergeCell ref="A4:B4"/>
    <mergeCell ref="A5:B5"/>
    <mergeCell ref="A6:B6"/>
    <mergeCell ref="B23:B24"/>
  </mergeCells>
  <pageMargins left="0.7" right="0.7" top="0.75" bottom="0.75" header="0.3" footer="0.3"/>
  <pageSetup paperSize="8"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opLeftCell="D8" workbookViewId="0">
      <selection activeCell="D1" sqref="A1:N35"/>
    </sheetView>
  </sheetViews>
  <sheetFormatPr defaultRowHeight="15" x14ac:dyDescent="0.25"/>
  <cols>
    <col min="2" max="2" width="29.42578125" customWidth="1"/>
    <col min="4" max="4" width="12.85546875" customWidth="1"/>
    <col min="5" max="6" width="12.5703125" customWidth="1"/>
    <col min="7" max="7" width="12.85546875" customWidth="1"/>
    <col min="8" max="8" width="13.5703125" customWidth="1"/>
    <col min="9" max="9" width="13.140625" customWidth="1"/>
    <col min="10" max="10" width="13.85546875" customWidth="1"/>
    <col min="11" max="11" width="13.140625" customWidth="1"/>
    <col min="12" max="12" width="12.140625" customWidth="1"/>
    <col min="13" max="13" width="13.85546875" customWidth="1"/>
    <col min="14" max="14" width="10.85546875" customWidth="1"/>
  </cols>
  <sheetData>
    <row r="1" spans="1:14" ht="15.75" thickBot="1" x14ac:dyDescent="0.3">
      <c r="A1" s="129"/>
      <c r="B1" s="130"/>
      <c r="C1" s="42"/>
      <c r="D1" s="131" t="s">
        <v>77</v>
      </c>
      <c r="E1" s="132"/>
      <c r="F1" s="132"/>
      <c r="G1" s="132"/>
      <c r="H1" s="132"/>
      <c r="I1" s="132"/>
      <c r="J1" s="132"/>
      <c r="K1" s="132"/>
      <c r="L1" s="132"/>
      <c r="M1" s="132"/>
      <c r="N1" s="133"/>
    </row>
    <row r="2" spans="1:14" ht="68.25" thickBot="1" x14ac:dyDescent="0.3">
      <c r="A2" s="104" t="s">
        <v>124</v>
      </c>
      <c r="B2" s="105"/>
      <c r="C2" s="43"/>
      <c r="D2" s="44" t="s">
        <v>125</v>
      </c>
      <c r="E2" s="44" t="s">
        <v>126</v>
      </c>
      <c r="F2" s="44" t="s">
        <v>127</v>
      </c>
      <c r="G2" s="44" t="s">
        <v>128</v>
      </c>
      <c r="H2" s="44" t="s">
        <v>129</v>
      </c>
      <c r="I2" s="44" t="s">
        <v>130</v>
      </c>
      <c r="J2" s="44" t="s">
        <v>131</v>
      </c>
      <c r="K2" s="44" t="s">
        <v>132</v>
      </c>
      <c r="L2" s="44" t="s">
        <v>133</v>
      </c>
      <c r="M2" s="44" t="s">
        <v>134</v>
      </c>
      <c r="N2" s="44" t="s">
        <v>82</v>
      </c>
    </row>
    <row r="3" spans="1:14" ht="15.75" thickBot="1" x14ac:dyDescent="0.3">
      <c r="A3" s="106" t="s">
        <v>83</v>
      </c>
      <c r="B3" s="107"/>
      <c r="C3" s="45"/>
      <c r="D3" s="43"/>
      <c r="E3" s="43"/>
      <c r="F3" s="43"/>
      <c r="G3" s="43"/>
      <c r="H3" s="43"/>
      <c r="I3" s="43"/>
      <c r="J3" s="43"/>
      <c r="K3" s="43"/>
      <c r="L3" s="43"/>
      <c r="M3" s="43"/>
      <c r="N3" s="43">
        <v>83</v>
      </c>
    </row>
    <row r="4" spans="1:14" ht="27.75" thickBot="1" x14ac:dyDescent="0.3">
      <c r="A4" s="108" t="s">
        <v>84</v>
      </c>
      <c r="B4" s="109"/>
      <c r="C4" s="46"/>
      <c r="D4" s="43" t="s">
        <v>135</v>
      </c>
      <c r="E4" s="43" t="s">
        <v>136</v>
      </c>
      <c r="F4" s="43" t="s">
        <v>135</v>
      </c>
      <c r="G4" s="43" t="s">
        <v>137</v>
      </c>
      <c r="H4" s="43" t="s">
        <v>138</v>
      </c>
      <c r="I4" s="43" t="s">
        <v>135</v>
      </c>
      <c r="J4" s="43" t="s">
        <v>139</v>
      </c>
      <c r="K4" s="43" t="s">
        <v>87</v>
      </c>
      <c r="L4" s="43" t="s">
        <v>139</v>
      </c>
      <c r="M4" s="43" t="s">
        <v>140</v>
      </c>
      <c r="N4" s="43">
        <v>29</v>
      </c>
    </row>
    <row r="5" spans="1:14" ht="41.25" thickBot="1" x14ac:dyDescent="0.3">
      <c r="A5" s="108" t="s">
        <v>88</v>
      </c>
      <c r="B5" s="109"/>
      <c r="C5" s="46"/>
      <c r="D5" s="43" t="s">
        <v>141</v>
      </c>
      <c r="E5" s="43" t="s">
        <v>142</v>
      </c>
      <c r="F5" s="43" t="s">
        <v>141</v>
      </c>
      <c r="G5" s="43" t="s">
        <v>143</v>
      </c>
      <c r="H5" s="43" t="s">
        <v>144</v>
      </c>
      <c r="I5" s="43" t="s">
        <v>145</v>
      </c>
      <c r="J5" s="43">
        <v>0</v>
      </c>
      <c r="K5" s="43" t="s">
        <v>146</v>
      </c>
      <c r="L5" s="43" t="s">
        <v>144</v>
      </c>
      <c r="M5" s="43" t="s">
        <v>144</v>
      </c>
      <c r="N5" s="43">
        <v>54</v>
      </c>
    </row>
    <row r="6" spans="1:14" ht="15.75" thickBot="1" x14ac:dyDescent="0.3">
      <c r="A6" s="121" t="s">
        <v>147</v>
      </c>
      <c r="B6" s="122"/>
      <c r="C6" s="47"/>
      <c r="D6" s="48"/>
      <c r="E6" s="48"/>
      <c r="F6" s="48"/>
      <c r="G6" s="48"/>
      <c r="H6" s="48"/>
      <c r="I6" s="48"/>
      <c r="J6" s="48"/>
      <c r="K6" s="48"/>
      <c r="L6" s="48"/>
      <c r="M6" s="48"/>
      <c r="N6" s="48"/>
    </row>
    <row r="7" spans="1:14" x14ac:dyDescent="0.25">
      <c r="A7" s="123" t="s">
        <v>93</v>
      </c>
      <c r="B7" s="124"/>
      <c r="C7" s="125"/>
      <c r="D7" s="117">
        <f>SUM(D9,D20)</f>
        <v>2245</v>
      </c>
      <c r="E7" s="117">
        <f t="shared" ref="E7:M7" si="0">SUM(E9,E20)</f>
        <v>7388</v>
      </c>
      <c r="F7" s="117">
        <f t="shared" si="0"/>
        <v>3767</v>
      </c>
      <c r="G7" s="117">
        <f t="shared" si="0"/>
        <v>8107</v>
      </c>
      <c r="H7" s="117">
        <f t="shared" si="0"/>
        <v>73197</v>
      </c>
      <c r="I7" s="117">
        <f t="shared" si="0"/>
        <v>138764</v>
      </c>
      <c r="J7" s="117">
        <f t="shared" si="0"/>
        <v>9786</v>
      </c>
      <c r="K7" s="117">
        <f t="shared" si="0"/>
        <v>14434</v>
      </c>
      <c r="L7" s="117">
        <f t="shared" si="0"/>
        <v>163676</v>
      </c>
      <c r="M7" s="117">
        <f t="shared" si="0"/>
        <v>13342</v>
      </c>
      <c r="N7" s="117">
        <f>SUM(D7:M8)</f>
        <v>434706</v>
      </c>
    </row>
    <row r="8" spans="1:14" ht="15.75" thickBot="1" x14ac:dyDescent="0.3">
      <c r="A8" s="119" t="s">
        <v>148</v>
      </c>
      <c r="B8" s="120"/>
      <c r="C8" s="126"/>
      <c r="D8" s="118"/>
      <c r="E8" s="118"/>
      <c r="F8" s="118"/>
      <c r="G8" s="118"/>
      <c r="H8" s="118"/>
      <c r="I8" s="118"/>
      <c r="J8" s="118"/>
      <c r="K8" s="118"/>
      <c r="L8" s="118"/>
      <c r="M8" s="118"/>
      <c r="N8" s="118"/>
    </row>
    <row r="9" spans="1:14" ht="15.75" thickBot="1" x14ac:dyDescent="0.3">
      <c r="A9" s="112" t="s">
        <v>108</v>
      </c>
      <c r="B9" s="113"/>
      <c r="C9" s="49"/>
      <c r="D9" s="50">
        <f>SUM(D10,D12,D13,D14,D15,D16,D17,D18,D19)</f>
        <v>2245</v>
      </c>
      <c r="E9" s="50">
        <f t="shared" ref="E9:M9" si="1">SUM(E10,E12,E13,E14,E15,E16,E17,E18,E19)</f>
        <v>7388</v>
      </c>
      <c r="F9" s="50">
        <f t="shared" si="1"/>
        <v>3767</v>
      </c>
      <c r="G9" s="50">
        <f t="shared" si="1"/>
        <v>8107</v>
      </c>
      <c r="H9" s="50">
        <f t="shared" si="1"/>
        <v>70551</v>
      </c>
      <c r="I9" s="50">
        <f t="shared" si="1"/>
        <v>131099</v>
      </c>
      <c r="J9" s="50">
        <f t="shared" si="1"/>
        <v>8269</v>
      </c>
      <c r="K9" s="50">
        <f t="shared" si="1"/>
        <v>14434</v>
      </c>
      <c r="L9" s="50">
        <f t="shared" si="1"/>
        <v>151784</v>
      </c>
      <c r="M9" s="50">
        <f t="shared" si="1"/>
        <v>13342</v>
      </c>
      <c r="N9" s="50">
        <f>SUM(D9:M9)</f>
        <v>410986</v>
      </c>
    </row>
    <row r="10" spans="1:14" ht="15.75" thickBot="1" x14ac:dyDescent="0.3">
      <c r="A10" s="58"/>
      <c r="B10" s="110" t="s">
        <v>105</v>
      </c>
      <c r="C10" s="56" t="s">
        <v>103</v>
      </c>
      <c r="D10" s="54">
        <v>851</v>
      </c>
      <c r="E10" s="54">
        <v>5107</v>
      </c>
      <c r="F10" s="54">
        <v>1490</v>
      </c>
      <c r="G10" s="54">
        <v>3618</v>
      </c>
      <c r="H10" s="54">
        <v>40352</v>
      </c>
      <c r="I10" s="54">
        <v>82082</v>
      </c>
      <c r="J10" s="54">
        <v>3408</v>
      </c>
      <c r="K10" s="54">
        <v>10643</v>
      </c>
      <c r="L10" s="54">
        <v>75534</v>
      </c>
      <c r="M10" s="54">
        <v>13194</v>
      </c>
      <c r="N10" s="54">
        <f>SUM(D10:M10)</f>
        <v>236279</v>
      </c>
    </row>
    <row r="11" spans="1:14" ht="15.75" thickBot="1" x14ac:dyDescent="0.3">
      <c r="A11" s="58"/>
      <c r="B11" s="111"/>
      <c r="C11" s="56" t="s">
        <v>104</v>
      </c>
      <c r="D11" s="54">
        <v>1</v>
      </c>
      <c r="E11" s="54">
        <v>6</v>
      </c>
      <c r="F11" s="54">
        <v>3</v>
      </c>
      <c r="G11" s="54">
        <v>3</v>
      </c>
      <c r="H11" s="54">
        <v>65</v>
      </c>
      <c r="I11" s="54">
        <v>83</v>
      </c>
      <c r="J11" s="54">
        <v>8</v>
      </c>
      <c r="K11" s="54">
        <v>19</v>
      </c>
      <c r="L11" s="54">
        <v>86</v>
      </c>
      <c r="M11" s="54">
        <v>24</v>
      </c>
      <c r="N11" s="54">
        <f t="shared" ref="N11:N19" si="2">SUM(D11:M11)</f>
        <v>298</v>
      </c>
    </row>
    <row r="12" spans="1:14" ht="27.75" thickBot="1" x14ac:dyDescent="0.3">
      <c r="A12" s="55"/>
      <c r="B12" s="52" t="s">
        <v>109</v>
      </c>
      <c r="C12" s="53"/>
      <c r="D12" s="54"/>
      <c r="E12" s="54"/>
      <c r="F12" s="54"/>
      <c r="G12" s="54"/>
      <c r="H12" s="54"/>
      <c r="I12" s="54"/>
      <c r="J12" s="54"/>
      <c r="K12" s="54"/>
      <c r="L12" s="54"/>
      <c r="M12" s="54"/>
      <c r="N12" s="54">
        <f t="shared" si="2"/>
        <v>0</v>
      </c>
    </row>
    <row r="13" spans="1:14" ht="15.75" thickBot="1" x14ac:dyDescent="0.3">
      <c r="A13" s="57"/>
      <c r="B13" s="61" t="s">
        <v>110</v>
      </c>
      <c r="C13" s="62"/>
      <c r="D13" s="54">
        <v>860</v>
      </c>
      <c r="E13" s="54">
        <v>1310</v>
      </c>
      <c r="F13" s="54">
        <v>1050</v>
      </c>
      <c r="G13" s="54">
        <v>3000</v>
      </c>
      <c r="H13" s="54">
        <v>7220</v>
      </c>
      <c r="I13" s="54">
        <v>24000</v>
      </c>
      <c r="J13" s="54">
        <v>2160</v>
      </c>
      <c r="K13" s="54"/>
      <c r="L13" s="54">
        <v>24800</v>
      </c>
      <c r="M13" s="54"/>
      <c r="N13" s="54">
        <f t="shared" si="2"/>
        <v>64400</v>
      </c>
    </row>
    <row r="14" spans="1:14" ht="15.75" thickBot="1" x14ac:dyDescent="0.3">
      <c r="A14" s="57"/>
      <c r="B14" s="61" t="s">
        <v>111</v>
      </c>
      <c r="C14" s="62"/>
      <c r="D14" s="54"/>
      <c r="E14" s="54"/>
      <c r="F14" s="54"/>
      <c r="G14" s="54"/>
      <c r="H14" s="54"/>
      <c r="I14" s="54"/>
      <c r="J14" s="54"/>
      <c r="K14" s="54"/>
      <c r="L14" s="54"/>
      <c r="M14" s="54"/>
      <c r="N14" s="54">
        <f t="shared" si="2"/>
        <v>0</v>
      </c>
    </row>
    <row r="15" spans="1:14" ht="15.75" thickBot="1" x14ac:dyDescent="0.3">
      <c r="A15" s="57"/>
      <c r="B15" s="61" t="s">
        <v>112</v>
      </c>
      <c r="C15" s="62"/>
      <c r="D15" s="54"/>
      <c r="E15" s="54"/>
      <c r="F15" s="54"/>
      <c r="G15" s="54">
        <v>1000</v>
      </c>
      <c r="H15" s="54">
        <v>2168</v>
      </c>
      <c r="I15" s="54">
        <v>7444</v>
      </c>
      <c r="J15" s="54">
        <v>2220</v>
      </c>
      <c r="K15" s="54">
        <v>3280</v>
      </c>
      <c r="L15" s="54">
        <v>33451</v>
      </c>
      <c r="M15" s="54"/>
      <c r="N15" s="54">
        <f t="shared" si="2"/>
        <v>49563</v>
      </c>
    </row>
    <row r="16" spans="1:14" ht="27.75" thickBot="1" x14ac:dyDescent="0.3">
      <c r="A16" s="55"/>
      <c r="B16" s="52" t="s">
        <v>113</v>
      </c>
      <c r="C16" s="53"/>
      <c r="D16" s="54"/>
      <c r="E16" s="54"/>
      <c r="F16" s="54"/>
      <c r="G16" s="54"/>
      <c r="H16" s="54"/>
      <c r="I16" s="54"/>
      <c r="J16" s="54"/>
      <c r="K16" s="54"/>
      <c r="L16" s="54"/>
      <c r="M16" s="54"/>
      <c r="N16" s="54">
        <f t="shared" si="2"/>
        <v>0</v>
      </c>
    </row>
    <row r="17" spans="1:14" ht="15.75" thickBot="1" x14ac:dyDescent="0.3">
      <c r="A17" s="55"/>
      <c r="B17" s="52" t="s">
        <v>114</v>
      </c>
      <c r="C17" s="53"/>
      <c r="D17" s="54"/>
      <c r="E17" s="54"/>
      <c r="F17" s="54"/>
      <c r="G17" s="54"/>
      <c r="H17" s="54"/>
      <c r="I17" s="54"/>
      <c r="J17" s="54"/>
      <c r="K17" s="54"/>
      <c r="L17" s="54"/>
      <c r="M17" s="54"/>
      <c r="N17" s="54">
        <f t="shared" si="2"/>
        <v>0</v>
      </c>
    </row>
    <row r="18" spans="1:14" ht="15.75" thickBot="1" x14ac:dyDescent="0.3">
      <c r="A18" s="55"/>
      <c r="B18" s="52" t="s">
        <v>106</v>
      </c>
      <c r="C18" s="53"/>
      <c r="D18" s="54">
        <v>176</v>
      </c>
      <c r="E18" s="54">
        <v>491</v>
      </c>
      <c r="F18" s="54">
        <v>583</v>
      </c>
      <c r="G18" s="54">
        <v>306</v>
      </c>
      <c r="H18" s="54">
        <v>6426</v>
      </c>
      <c r="I18" s="54">
        <v>9097</v>
      </c>
      <c r="J18" s="54">
        <v>451</v>
      </c>
      <c r="K18" s="54">
        <v>511</v>
      </c>
      <c r="L18" s="54">
        <v>13549</v>
      </c>
      <c r="M18" s="54"/>
      <c r="N18" s="54">
        <f t="shared" si="2"/>
        <v>31590</v>
      </c>
    </row>
    <row r="19" spans="1:14" ht="27.75" thickBot="1" x14ac:dyDescent="0.3">
      <c r="A19" s="55"/>
      <c r="B19" s="52" t="s">
        <v>115</v>
      </c>
      <c r="C19" s="53"/>
      <c r="D19" s="54">
        <v>358</v>
      </c>
      <c r="E19" s="54">
        <v>480</v>
      </c>
      <c r="F19" s="54">
        <v>644</v>
      </c>
      <c r="G19" s="54">
        <v>183</v>
      </c>
      <c r="H19" s="54">
        <v>14385</v>
      </c>
      <c r="I19" s="54">
        <v>8476</v>
      </c>
      <c r="J19" s="54">
        <v>30</v>
      </c>
      <c r="K19" s="54"/>
      <c r="L19" s="54">
        <v>4450</v>
      </c>
      <c r="M19" s="54">
        <v>148</v>
      </c>
      <c r="N19" s="54">
        <f t="shared" si="2"/>
        <v>29154</v>
      </c>
    </row>
    <row r="20" spans="1:14" ht="15.75" thickBot="1" x14ac:dyDescent="0.3">
      <c r="A20" s="112" t="s">
        <v>116</v>
      </c>
      <c r="B20" s="113"/>
      <c r="C20" s="64"/>
      <c r="D20" s="50">
        <f>SUM(D21,D22,D23)</f>
        <v>0</v>
      </c>
      <c r="E20" s="50">
        <f t="shared" ref="E20:M20" si="3">SUM(E21,E22,E23)</f>
        <v>0</v>
      </c>
      <c r="F20" s="50">
        <f t="shared" si="3"/>
        <v>0</v>
      </c>
      <c r="G20" s="50">
        <f t="shared" si="3"/>
        <v>0</v>
      </c>
      <c r="H20" s="50">
        <f t="shared" si="3"/>
        <v>2646</v>
      </c>
      <c r="I20" s="50">
        <f t="shared" si="3"/>
        <v>7665</v>
      </c>
      <c r="J20" s="50">
        <f t="shared" si="3"/>
        <v>1517</v>
      </c>
      <c r="K20" s="50">
        <f t="shared" si="3"/>
        <v>0</v>
      </c>
      <c r="L20" s="50">
        <f t="shared" si="3"/>
        <v>11892</v>
      </c>
      <c r="M20" s="50">
        <f t="shared" si="3"/>
        <v>0</v>
      </c>
      <c r="N20" s="50">
        <f>SUM(D20:M20)</f>
        <v>23720</v>
      </c>
    </row>
    <row r="21" spans="1:14" ht="15.75" thickBot="1" x14ac:dyDescent="0.3">
      <c r="A21" s="57"/>
      <c r="B21" s="52" t="s">
        <v>117</v>
      </c>
      <c r="C21" s="62"/>
      <c r="D21" s="54"/>
      <c r="E21" s="54"/>
      <c r="F21" s="54"/>
      <c r="G21" s="54"/>
      <c r="H21" s="54"/>
      <c r="I21" s="54"/>
      <c r="J21" s="54"/>
      <c r="K21" s="54"/>
      <c r="L21" s="54"/>
      <c r="M21" s="54"/>
      <c r="N21" s="54">
        <f>SUM(E21,D21:M21)</f>
        <v>0</v>
      </c>
    </row>
    <row r="22" spans="1:14" ht="27.75" thickBot="1" x14ac:dyDescent="0.3">
      <c r="A22" s="57"/>
      <c r="B22" s="52" t="s">
        <v>118</v>
      </c>
      <c r="C22" s="62"/>
      <c r="D22" s="54"/>
      <c r="E22" s="54"/>
      <c r="F22" s="54"/>
      <c r="G22" s="54"/>
      <c r="H22" s="54">
        <v>2646</v>
      </c>
      <c r="I22" s="54">
        <v>7665</v>
      </c>
      <c r="J22" s="54">
        <v>1517</v>
      </c>
      <c r="K22" s="54"/>
      <c r="L22" s="54">
        <v>11892</v>
      </c>
      <c r="M22" s="54"/>
      <c r="N22" s="54">
        <f>SUM(E22,D22:M22)</f>
        <v>23720</v>
      </c>
    </row>
    <row r="23" spans="1:14" ht="15.75" thickBot="1" x14ac:dyDescent="0.3">
      <c r="A23" s="57"/>
      <c r="B23" s="52" t="s">
        <v>119</v>
      </c>
      <c r="C23" s="62"/>
      <c r="D23" s="54"/>
      <c r="E23" s="54"/>
      <c r="F23" s="54"/>
      <c r="G23" s="54"/>
      <c r="H23" s="54"/>
      <c r="I23" s="54"/>
      <c r="J23" s="54"/>
      <c r="K23" s="54"/>
      <c r="L23" s="54"/>
      <c r="M23" s="54"/>
      <c r="N23" s="54"/>
    </row>
    <row r="24" spans="1:14" ht="27.75" thickBot="1" x14ac:dyDescent="0.3">
      <c r="A24" s="65"/>
      <c r="B24" s="66" t="s">
        <v>120</v>
      </c>
      <c r="C24" s="67"/>
      <c r="D24" s="68"/>
      <c r="E24" s="68"/>
      <c r="F24" s="68"/>
      <c r="G24" s="68"/>
      <c r="H24" s="68"/>
      <c r="I24" s="68"/>
      <c r="J24" s="68"/>
      <c r="K24" s="68"/>
      <c r="L24" s="68"/>
      <c r="M24" s="68"/>
      <c r="N24" s="102"/>
    </row>
    <row r="25" spans="1:14" ht="15.75" thickBot="1" x14ac:dyDescent="0.3">
      <c r="A25" s="57"/>
      <c r="B25" s="52" t="s">
        <v>121</v>
      </c>
      <c r="C25" s="62"/>
      <c r="D25" s="54">
        <v>80</v>
      </c>
      <c r="E25" s="54">
        <v>240</v>
      </c>
      <c r="F25" s="54">
        <v>200</v>
      </c>
      <c r="G25" s="54">
        <v>160</v>
      </c>
      <c r="H25" s="54">
        <v>2350</v>
      </c>
      <c r="I25" s="54">
        <v>2000</v>
      </c>
      <c r="J25" s="54">
        <v>310</v>
      </c>
      <c r="K25" s="54">
        <v>320</v>
      </c>
      <c r="L25" s="54">
        <v>2400</v>
      </c>
      <c r="M25" s="139">
        <v>180</v>
      </c>
      <c r="N25" s="99">
        <f>SUM(D25:M25)</f>
        <v>8240</v>
      </c>
    </row>
    <row r="26" spans="1:14" ht="27.75" thickBot="1" x14ac:dyDescent="0.3">
      <c r="A26" s="57"/>
      <c r="B26" s="52" t="s">
        <v>204</v>
      </c>
      <c r="C26" s="62"/>
      <c r="D26" s="54">
        <v>1</v>
      </c>
      <c r="E26" s="54">
        <v>2</v>
      </c>
      <c r="F26" s="54">
        <v>3</v>
      </c>
      <c r="G26" s="54">
        <v>2</v>
      </c>
      <c r="H26" s="54">
        <v>6</v>
      </c>
      <c r="I26" s="54">
        <v>12</v>
      </c>
      <c r="J26" s="54">
        <v>2</v>
      </c>
      <c r="K26" s="54">
        <v>1</v>
      </c>
      <c r="L26" s="54">
        <v>13</v>
      </c>
      <c r="M26" s="139">
        <v>0</v>
      </c>
      <c r="N26" s="99">
        <f t="shared" ref="N26:N30" si="4">SUM(D26:M26)</f>
        <v>42</v>
      </c>
    </row>
    <row r="27" spans="1:14" ht="15.75" thickBot="1" x14ac:dyDescent="0.3">
      <c r="A27" s="57"/>
      <c r="B27" s="52" t="s">
        <v>122</v>
      </c>
      <c r="C27" s="62"/>
      <c r="D27" s="54">
        <v>56</v>
      </c>
      <c r="E27" s="54">
        <v>156</v>
      </c>
      <c r="F27" s="54">
        <v>185</v>
      </c>
      <c r="G27" s="54">
        <v>97</v>
      </c>
      <c r="H27" s="54">
        <v>1401</v>
      </c>
      <c r="I27" s="54">
        <v>1534</v>
      </c>
      <c r="J27" s="54">
        <v>143</v>
      </c>
      <c r="K27" s="54">
        <v>216</v>
      </c>
      <c r="L27" s="54">
        <v>1556</v>
      </c>
      <c r="M27" s="139">
        <v>0</v>
      </c>
      <c r="N27" s="99">
        <f t="shared" si="4"/>
        <v>5344</v>
      </c>
    </row>
    <row r="28" spans="1:14" ht="15.75" thickBot="1" x14ac:dyDescent="0.3">
      <c r="A28" s="57"/>
      <c r="B28" s="52" t="s">
        <v>207</v>
      </c>
      <c r="C28" s="62"/>
      <c r="D28" s="54">
        <v>2240</v>
      </c>
      <c r="E28" s="54">
        <v>6240</v>
      </c>
      <c r="F28" s="54">
        <v>7400</v>
      </c>
      <c r="G28" s="54">
        <v>3880</v>
      </c>
      <c r="H28" s="93">
        <v>81540</v>
      </c>
      <c r="I28" s="93">
        <v>116030</v>
      </c>
      <c r="J28" s="93">
        <v>5720</v>
      </c>
      <c r="K28" s="93">
        <v>6480</v>
      </c>
      <c r="L28" s="93">
        <v>98780</v>
      </c>
      <c r="M28" s="140">
        <v>0</v>
      </c>
      <c r="N28" s="99">
        <f t="shared" si="4"/>
        <v>328310</v>
      </c>
    </row>
    <row r="29" spans="1:14" ht="15.75" thickBot="1" x14ac:dyDescent="0.3">
      <c r="A29" s="57"/>
      <c r="B29" s="52" t="s">
        <v>205</v>
      </c>
      <c r="C29" s="62"/>
      <c r="D29" s="54"/>
      <c r="E29" s="54"/>
      <c r="F29" s="69"/>
      <c r="G29" s="97"/>
      <c r="H29" s="99">
        <v>1</v>
      </c>
      <c r="I29" s="99">
        <v>1</v>
      </c>
      <c r="J29" s="99">
        <v>1</v>
      </c>
      <c r="K29" s="99">
        <v>1</v>
      </c>
      <c r="L29" s="73">
        <v>4</v>
      </c>
      <c r="M29" s="141">
        <v>4</v>
      </c>
      <c r="N29" s="99">
        <f t="shared" si="4"/>
        <v>12</v>
      </c>
    </row>
    <row r="30" spans="1:14" ht="15.75" thickBot="1" x14ac:dyDescent="0.3">
      <c r="A30" s="57"/>
      <c r="B30" s="52" t="s">
        <v>206</v>
      </c>
      <c r="C30" s="62"/>
      <c r="D30" s="54"/>
      <c r="E30" s="54"/>
      <c r="F30" s="69"/>
      <c r="G30" s="97"/>
      <c r="H30" s="99">
        <v>27000</v>
      </c>
      <c r="I30" s="99">
        <v>31300</v>
      </c>
      <c r="J30" s="99">
        <v>20000</v>
      </c>
      <c r="K30" s="99">
        <v>16000</v>
      </c>
      <c r="L30" s="73">
        <v>133000</v>
      </c>
      <c r="M30" s="140">
        <v>10847</v>
      </c>
      <c r="N30" s="99">
        <f t="shared" si="4"/>
        <v>238147</v>
      </c>
    </row>
    <row r="31" spans="1:14" ht="15.75" thickBot="1" x14ac:dyDescent="0.3">
      <c r="A31" s="57"/>
      <c r="B31" s="52" t="s">
        <v>153</v>
      </c>
      <c r="C31" s="62"/>
      <c r="D31" s="70">
        <v>0.19</v>
      </c>
      <c r="E31" s="70">
        <v>0.2</v>
      </c>
      <c r="F31" s="70">
        <v>0.62</v>
      </c>
      <c r="G31" s="98">
        <v>0.27</v>
      </c>
      <c r="H31" s="100">
        <v>0.76</v>
      </c>
      <c r="I31" s="100">
        <v>0.81</v>
      </c>
      <c r="J31" s="100">
        <v>0.24</v>
      </c>
      <c r="K31" s="100">
        <v>0.54</v>
      </c>
      <c r="L31" s="100">
        <v>0.64</v>
      </c>
      <c r="M31" s="101"/>
      <c r="N31" s="100">
        <v>0.47</v>
      </c>
    </row>
    <row r="32" spans="1:14" x14ac:dyDescent="0.25">
      <c r="D32" s="92"/>
      <c r="F32" s="93"/>
      <c r="G32" s="93"/>
      <c r="H32" s="93"/>
      <c r="I32" s="93"/>
    </row>
    <row r="33" spans="2:14" ht="30" x14ac:dyDescent="0.25">
      <c r="M33" s="94" t="s">
        <v>213</v>
      </c>
      <c r="N33">
        <f>(N28+N30)</f>
        <v>566457</v>
      </c>
    </row>
    <row r="34" spans="2:14" ht="39.6" customHeight="1" x14ac:dyDescent="0.25">
      <c r="B34" s="134" t="s">
        <v>154</v>
      </c>
      <c r="C34" s="134"/>
      <c r="D34" s="134"/>
      <c r="E34" s="134"/>
      <c r="F34" s="134"/>
      <c r="G34" s="134"/>
      <c r="H34" s="134"/>
      <c r="M34" t="s">
        <v>208</v>
      </c>
    </row>
    <row r="35" spans="2:14" x14ac:dyDescent="0.25">
      <c r="B35" s="135"/>
      <c r="C35" s="134"/>
      <c r="D35" s="134"/>
      <c r="E35" s="134"/>
      <c r="F35" s="134"/>
      <c r="G35" s="134"/>
      <c r="H35" s="134"/>
    </row>
  </sheetData>
  <mergeCells count="26">
    <mergeCell ref="B34:H34"/>
    <mergeCell ref="B35:H35"/>
    <mergeCell ref="M7:M8"/>
    <mergeCell ref="N7:N8"/>
    <mergeCell ref="A8:B8"/>
    <mergeCell ref="A9:B9"/>
    <mergeCell ref="B10:B11"/>
    <mergeCell ref="A20:B20"/>
    <mergeCell ref="G7:G8"/>
    <mergeCell ref="H7:H8"/>
    <mergeCell ref="I7:I8"/>
    <mergeCell ref="J7:J8"/>
    <mergeCell ref="K7:K8"/>
    <mergeCell ref="L7:L8"/>
    <mergeCell ref="F7:F8"/>
    <mergeCell ref="A6:B6"/>
    <mergeCell ref="A7:B7"/>
    <mergeCell ref="C7:C8"/>
    <mergeCell ref="D7:D8"/>
    <mergeCell ref="E7:E8"/>
    <mergeCell ref="A5:B5"/>
    <mergeCell ref="A1:B1"/>
    <mergeCell ref="D1:N1"/>
    <mergeCell ref="A2:B2"/>
    <mergeCell ref="A3:B3"/>
    <mergeCell ref="A4:B4"/>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13"/>
  <sheetViews>
    <sheetView workbookViewId="0">
      <selection sqref="A1:Q15"/>
    </sheetView>
  </sheetViews>
  <sheetFormatPr defaultRowHeight="15" x14ac:dyDescent="0.25"/>
  <cols>
    <col min="2" max="2" width="23.140625" customWidth="1"/>
    <col min="8" max="8" width="8.5703125" customWidth="1"/>
    <col min="11" max="11" width="9.85546875" customWidth="1"/>
    <col min="12" max="12" width="10" customWidth="1"/>
    <col min="15" max="15" width="10" customWidth="1"/>
  </cols>
  <sheetData>
    <row r="3" spans="2:15" x14ac:dyDescent="0.25">
      <c r="B3" s="72" t="s">
        <v>155</v>
      </c>
    </row>
    <row r="5" spans="2:15" x14ac:dyDescent="0.25">
      <c r="B5" s="73" t="s">
        <v>156</v>
      </c>
      <c r="C5" s="73"/>
      <c r="D5" s="73" t="s">
        <v>157</v>
      </c>
      <c r="E5" s="73" t="s">
        <v>158</v>
      </c>
      <c r="F5" s="73" t="s">
        <v>159</v>
      </c>
      <c r="G5" s="73" t="s">
        <v>160</v>
      </c>
      <c r="H5" s="73" t="s">
        <v>161</v>
      </c>
      <c r="I5" s="73" t="s">
        <v>162</v>
      </c>
      <c r="J5" s="73" t="s">
        <v>163</v>
      </c>
      <c r="K5" s="73" t="s">
        <v>164</v>
      </c>
      <c r="L5" s="73" t="s">
        <v>165</v>
      </c>
      <c r="M5" s="73" t="s">
        <v>166</v>
      </c>
      <c r="N5" s="73" t="s">
        <v>167</v>
      </c>
      <c r="O5" s="73" t="s">
        <v>168</v>
      </c>
    </row>
    <row r="6" spans="2:15" ht="8.1" customHeight="1" x14ac:dyDescent="0.25">
      <c r="B6" s="73"/>
      <c r="C6" s="73"/>
      <c r="D6" s="73"/>
      <c r="E6" s="73"/>
      <c r="F6" s="73"/>
      <c r="G6" s="73"/>
      <c r="H6" s="73"/>
      <c r="I6" s="73"/>
      <c r="J6" s="73"/>
      <c r="K6" s="73"/>
      <c r="L6" s="73"/>
      <c r="M6" s="73"/>
      <c r="N6" s="73"/>
      <c r="O6" s="73"/>
    </row>
    <row r="7" spans="2:15" x14ac:dyDescent="0.25">
      <c r="B7" s="74" t="s">
        <v>169</v>
      </c>
      <c r="C7" s="79">
        <v>2025</v>
      </c>
      <c r="D7" s="79" t="s">
        <v>170</v>
      </c>
      <c r="E7" s="80" t="s">
        <v>171</v>
      </c>
      <c r="F7" s="73"/>
      <c r="G7" s="73"/>
      <c r="H7" s="73"/>
      <c r="I7" s="73"/>
      <c r="J7" s="73"/>
      <c r="K7" s="73"/>
      <c r="L7" s="73"/>
      <c r="M7" s="73"/>
      <c r="N7" s="73"/>
      <c r="O7" s="73"/>
    </row>
    <row r="8" spans="2:15" x14ac:dyDescent="0.25">
      <c r="B8" s="74" t="s">
        <v>172</v>
      </c>
      <c r="C8" s="73"/>
      <c r="D8" s="73"/>
      <c r="E8" s="79" t="s">
        <v>170</v>
      </c>
      <c r="F8" s="79" t="s">
        <v>170</v>
      </c>
      <c r="G8" s="80" t="s">
        <v>171</v>
      </c>
      <c r="H8" s="73"/>
      <c r="I8" s="73"/>
      <c r="J8" s="73"/>
      <c r="K8" s="73"/>
      <c r="L8" s="73"/>
      <c r="M8" s="73"/>
      <c r="N8" s="73"/>
      <c r="O8" s="73"/>
    </row>
    <row r="9" spans="2:15" ht="45" x14ac:dyDescent="0.25">
      <c r="B9" s="74" t="s">
        <v>173</v>
      </c>
      <c r="C9" s="73"/>
      <c r="D9" s="73"/>
      <c r="E9" s="73"/>
      <c r="F9" s="73"/>
      <c r="G9" s="79" t="s">
        <v>170</v>
      </c>
      <c r="H9" s="79" t="s">
        <v>170</v>
      </c>
      <c r="I9" s="80" t="s">
        <v>171</v>
      </c>
      <c r="J9" s="75" t="s">
        <v>174</v>
      </c>
      <c r="K9" s="76" t="s">
        <v>175</v>
      </c>
      <c r="L9" s="73"/>
      <c r="M9" s="73"/>
      <c r="N9" s="73"/>
      <c r="O9" s="73"/>
    </row>
    <row r="10" spans="2:15" x14ac:dyDescent="0.25">
      <c r="B10" s="74" t="s">
        <v>176</v>
      </c>
      <c r="C10" s="73"/>
      <c r="D10" s="73"/>
      <c r="E10" s="73"/>
      <c r="F10" s="73"/>
      <c r="G10" s="73"/>
      <c r="H10" s="73"/>
      <c r="I10" s="73"/>
      <c r="J10" s="73"/>
      <c r="K10" s="73"/>
      <c r="L10" s="79" t="s">
        <v>170</v>
      </c>
      <c r="M10" s="80" t="s">
        <v>171</v>
      </c>
      <c r="N10" s="73"/>
      <c r="O10" s="73"/>
    </row>
    <row r="11" spans="2:15" x14ac:dyDescent="0.25">
      <c r="B11" s="74" t="s">
        <v>177</v>
      </c>
      <c r="C11" s="73"/>
      <c r="D11" s="73"/>
      <c r="E11" s="73"/>
      <c r="F11" s="73"/>
      <c r="G11" s="73"/>
      <c r="H11" s="73"/>
      <c r="I11" s="73"/>
      <c r="J11" s="73"/>
      <c r="K11" s="73"/>
      <c r="L11" s="73"/>
      <c r="M11" s="79" t="s">
        <v>170</v>
      </c>
      <c r="N11" s="79" t="s">
        <v>170</v>
      </c>
      <c r="O11" s="80" t="s">
        <v>171</v>
      </c>
    </row>
    <row r="12" spans="2:15" ht="45" x14ac:dyDescent="0.25">
      <c r="B12" s="74" t="s">
        <v>178</v>
      </c>
      <c r="C12" s="73"/>
      <c r="D12" s="77" t="s">
        <v>179</v>
      </c>
      <c r="E12" s="77" t="s">
        <v>179</v>
      </c>
      <c r="F12" s="77" t="s">
        <v>179</v>
      </c>
      <c r="G12" s="77" t="s">
        <v>179</v>
      </c>
      <c r="H12" s="77" t="s">
        <v>179</v>
      </c>
      <c r="I12" s="77" t="s">
        <v>179</v>
      </c>
      <c r="J12" s="75" t="s">
        <v>174</v>
      </c>
      <c r="K12" s="76" t="s">
        <v>180</v>
      </c>
      <c r="L12" s="77" t="s">
        <v>179</v>
      </c>
      <c r="M12" s="77" t="s">
        <v>179</v>
      </c>
      <c r="N12" s="77" t="s">
        <v>179</v>
      </c>
      <c r="O12" s="77" t="s">
        <v>179</v>
      </c>
    </row>
    <row r="13" spans="2:15" ht="45" x14ac:dyDescent="0.25">
      <c r="B13" s="74" t="s">
        <v>181</v>
      </c>
      <c r="C13" s="73"/>
      <c r="D13" s="73"/>
      <c r="E13" s="73"/>
      <c r="F13" s="73"/>
      <c r="G13" s="73"/>
      <c r="H13" s="81" t="s">
        <v>182</v>
      </c>
      <c r="I13" s="81" t="s">
        <v>183</v>
      </c>
      <c r="J13" s="73"/>
      <c r="K13" s="78"/>
      <c r="L13" s="73"/>
      <c r="M13" s="73"/>
      <c r="N13" s="73"/>
      <c r="O13" s="73"/>
    </row>
  </sheetData>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topLeftCell="A24" workbookViewId="0">
      <selection sqref="A1:I49"/>
    </sheetView>
  </sheetViews>
  <sheetFormatPr defaultRowHeight="15" x14ac:dyDescent="0.25"/>
  <cols>
    <col min="2" max="2" width="19.140625" customWidth="1"/>
    <col min="3" max="3" width="14.28515625" customWidth="1"/>
    <col min="4" max="4" width="14.42578125" customWidth="1"/>
    <col min="5" max="5" width="12.85546875" customWidth="1"/>
    <col min="6" max="6" width="13.5703125" customWidth="1"/>
    <col min="7" max="7" width="13.140625" customWidth="1"/>
    <col min="8" max="8" width="25.85546875" customWidth="1"/>
  </cols>
  <sheetData>
    <row r="1" spans="1:8" ht="39" x14ac:dyDescent="0.25">
      <c r="A1" s="142" t="s">
        <v>0</v>
      </c>
      <c r="B1" s="142"/>
      <c r="C1" s="82"/>
      <c r="D1" s="83"/>
      <c r="E1" s="84"/>
      <c r="F1" s="85"/>
      <c r="G1" s="85"/>
      <c r="H1" s="85"/>
    </row>
    <row r="2" spans="1:8" ht="26.25" x14ac:dyDescent="0.25">
      <c r="A2" s="142"/>
      <c r="B2" s="142"/>
      <c r="C2" s="149" t="s">
        <v>186</v>
      </c>
      <c r="D2" s="149"/>
      <c r="E2" s="150"/>
      <c r="F2" s="151"/>
      <c r="G2" s="151"/>
      <c r="H2" s="152" t="s">
        <v>184</v>
      </c>
    </row>
    <row r="3" spans="1:8" x14ac:dyDescent="0.25">
      <c r="A3" s="143" t="s">
        <v>2</v>
      </c>
      <c r="B3" s="144" t="s">
        <v>3</v>
      </c>
      <c r="C3" s="143" t="s">
        <v>4</v>
      </c>
      <c r="D3" s="143"/>
      <c r="E3" s="153"/>
      <c r="F3" s="154"/>
      <c r="G3" s="154"/>
      <c r="H3" s="154"/>
    </row>
    <row r="4" spans="1:8" ht="26.25" x14ac:dyDescent="0.25">
      <c r="A4" s="144"/>
      <c r="B4" s="144"/>
      <c r="C4" s="155" t="s">
        <v>5</v>
      </c>
      <c r="D4" s="156" t="s">
        <v>6</v>
      </c>
      <c r="E4" s="157" t="s">
        <v>1</v>
      </c>
      <c r="F4" s="158" t="s">
        <v>7</v>
      </c>
      <c r="G4" s="158" t="s">
        <v>8</v>
      </c>
      <c r="H4" s="158" t="s">
        <v>185</v>
      </c>
    </row>
    <row r="5" spans="1:8" x14ac:dyDescent="0.25">
      <c r="A5" s="145">
        <v>1</v>
      </c>
      <c r="B5" s="146" t="s">
        <v>9</v>
      </c>
      <c r="C5" s="3" t="s">
        <v>10</v>
      </c>
      <c r="D5" s="4"/>
      <c r="E5" s="5">
        <f>E6+E8</f>
        <v>9485000</v>
      </c>
      <c r="F5" s="5">
        <f t="shared" ref="F5:H5" si="0">F6+F8</f>
        <v>7915764</v>
      </c>
      <c r="G5" s="5">
        <f t="shared" si="0"/>
        <v>0</v>
      </c>
      <c r="H5" s="5">
        <f t="shared" si="0"/>
        <v>11170000</v>
      </c>
    </row>
    <row r="6" spans="1:8" ht="39" x14ac:dyDescent="0.25">
      <c r="A6" s="145">
        <v>2</v>
      </c>
      <c r="B6" s="144" t="s">
        <v>11</v>
      </c>
      <c r="C6" s="1" t="s">
        <v>10</v>
      </c>
      <c r="D6" s="2"/>
      <c r="E6" s="6">
        <v>780000</v>
      </c>
      <c r="F6" s="7">
        <v>688764</v>
      </c>
      <c r="G6" s="8">
        <v>0</v>
      </c>
      <c r="H6" s="7">
        <v>700000</v>
      </c>
    </row>
    <row r="7" spans="1:8" x14ac:dyDescent="0.25">
      <c r="A7" s="145"/>
      <c r="B7" s="144" t="s">
        <v>12</v>
      </c>
      <c r="C7" s="1" t="s">
        <v>10</v>
      </c>
      <c r="D7" s="2"/>
      <c r="E7" s="6"/>
      <c r="F7" s="7"/>
      <c r="G7" s="8">
        <f>E7-F7</f>
        <v>0</v>
      </c>
      <c r="H7" s="7"/>
    </row>
    <row r="8" spans="1:8" x14ac:dyDescent="0.25">
      <c r="A8" s="145">
        <v>3</v>
      </c>
      <c r="B8" s="144" t="s">
        <v>13</v>
      </c>
      <c r="C8" s="1" t="s">
        <v>10</v>
      </c>
      <c r="D8" s="2"/>
      <c r="E8" s="6">
        <v>8705000</v>
      </c>
      <c r="F8" s="7">
        <v>7227000</v>
      </c>
      <c r="G8" s="8">
        <v>0</v>
      </c>
      <c r="H8" s="7">
        <v>10470000</v>
      </c>
    </row>
    <row r="9" spans="1:8" x14ac:dyDescent="0.25">
      <c r="A9" s="145">
        <v>4</v>
      </c>
      <c r="B9" s="146" t="s">
        <v>14</v>
      </c>
      <c r="C9" s="3" t="s">
        <v>10</v>
      </c>
      <c r="D9" s="4"/>
      <c r="E9" s="5">
        <f>E10+E23+E46+E45+E47</f>
        <v>9485000</v>
      </c>
      <c r="F9" s="5">
        <f>F10+F23+F46+F45+F47</f>
        <v>7915764</v>
      </c>
      <c r="G9" s="5">
        <f>G10+G23+G46+G45+G47</f>
        <v>306292</v>
      </c>
      <c r="H9" s="5">
        <f>H10+H23+H46+H45+H47</f>
        <v>11170000</v>
      </c>
    </row>
    <row r="10" spans="1:8" ht="26.25" x14ac:dyDescent="0.25">
      <c r="A10" s="145">
        <v>5</v>
      </c>
      <c r="B10" s="146" t="s">
        <v>15</v>
      </c>
      <c r="C10" s="3" t="s">
        <v>10</v>
      </c>
      <c r="D10" s="4"/>
      <c r="E10" s="5">
        <f>E11+E18+E20</f>
        <v>6997000</v>
      </c>
      <c r="F10" s="5">
        <f t="shared" ref="F10:H10" si="1">F11+F18+F20</f>
        <v>6434647</v>
      </c>
      <c r="G10" s="5">
        <f t="shared" si="1"/>
        <v>0</v>
      </c>
      <c r="H10" s="5">
        <f t="shared" si="1"/>
        <v>6887000</v>
      </c>
    </row>
    <row r="11" spans="1:8" ht="26.25" x14ac:dyDescent="0.25">
      <c r="A11" s="145">
        <v>6</v>
      </c>
      <c r="B11" s="144" t="s">
        <v>16</v>
      </c>
      <c r="C11" s="1" t="s">
        <v>10</v>
      </c>
      <c r="D11" s="2"/>
      <c r="E11" s="6">
        <f>E12+E13+E14+E15+E16+E17</f>
        <v>6780000</v>
      </c>
      <c r="F11" s="6">
        <f t="shared" ref="F11:H11" si="2">F12+F13+F14+F15+F16+F17</f>
        <v>6252574</v>
      </c>
      <c r="G11" s="6">
        <f t="shared" si="2"/>
        <v>0</v>
      </c>
      <c r="H11" s="6">
        <f t="shared" si="2"/>
        <v>6656000</v>
      </c>
    </row>
    <row r="12" spans="1:8" x14ac:dyDescent="0.25">
      <c r="A12" s="145">
        <v>7</v>
      </c>
      <c r="B12" s="144" t="s">
        <v>17</v>
      </c>
      <c r="C12" s="1" t="s">
        <v>10</v>
      </c>
      <c r="D12" s="2" t="s">
        <v>18</v>
      </c>
      <c r="E12" s="6">
        <v>5653000</v>
      </c>
      <c r="F12" s="7">
        <v>5605560</v>
      </c>
      <c r="G12" s="8"/>
      <c r="H12" s="7">
        <v>5880000</v>
      </c>
    </row>
    <row r="13" spans="1:8" ht="26.25" x14ac:dyDescent="0.25">
      <c r="A13" s="145">
        <v>8</v>
      </c>
      <c r="B13" s="144" t="s">
        <v>19</v>
      </c>
      <c r="C13" s="1" t="s">
        <v>10</v>
      </c>
      <c r="D13" s="2" t="s">
        <v>20</v>
      </c>
      <c r="E13" s="6">
        <v>755000</v>
      </c>
      <c r="F13" s="7">
        <v>413241</v>
      </c>
      <c r="G13" s="8"/>
      <c r="H13" s="7">
        <v>480000</v>
      </c>
    </row>
    <row r="14" spans="1:8" x14ac:dyDescent="0.25">
      <c r="A14" s="145">
        <v>9</v>
      </c>
      <c r="B14" s="144" t="s">
        <v>21</v>
      </c>
      <c r="C14" s="1" t="s">
        <v>10</v>
      </c>
      <c r="D14" s="2" t="s">
        <v>22</v>
      </c>
      <c r="E14" s="6">
        <v>48000</v>
      </c>
      <c r="F14" s="7">
        <v>19857</v>
      </c>
      <c r="G14" s="8"/>
      <c r="H14" s="7">
        <v>60000</v>
      </c>
    </row>
    <row r="15" spans="1:8" x14ac:dyDescent="0.25">
      <c r="A15" s="145">
        <v>10</v>
      </c>
      <c r="B15" s="144" t="s">
        <v>23</v>
      </c>
      <c r="C15" s="1" t="s">
        <v>10</v>
      </c>
      <c r="D15" s="2" t="s">
        <v>24</v>
      </c>
      <c r="E15" s="6">
        <v>37000</v>
      </c>
      <c r="F15" s="7">
        <v>587</v>
      </c>
      <c r="G15" s="8"/>
      <c r="H15" s="7">
        <v>20000</v>
      </c>
    </row>
    <row r="16" spans="1:8" ht="26.25" x14ac:dyDescent="0.25">
      <c r="A16" s="145">
        <v>11</v>
      </c>
      <c r="B16" s="144" t="s">
        <v>25</v>
      </c>
      <c r="C16" s="1" t="s">
        <v>10</v>
      </c>
      <c r="D16" s="2" t="s">
        <v>26</v>
      </c>
      <c r="E16" s="6">
        <v>48000</v>
      </c>
      <c r="F16" s="7">
        <v>33600</v>
      </c>
      <c r="G16" s="8"/>
      <c r="H16" s="7">
        <v>36000</v>
      </c>
    </row>
    <row r="17" spans="1:8" x14ac:dyDescent="0.25">
      <c r="A17" s="145">
        <v>12</v>
      </c>
      <c r="B17" s="144" t="s">
        <v>27</v>
      </c>
      <c r="C17" s="1" t="s">
        <v>10</v>
      </c>
      <c r="D17" s="2" t="s">
        <v>28</v>
      </c>
      <c r="E17" s="6">
        <v>239000</v>
      </c>
      <c r="F17" s="7">
        <v>179729</v>
      </c>
      <c r="G17" s="8"/>
      <c r="H17" s="7">
        <v>180000</v>
      </c>
    </row>
    <row r="18" spans="1:8" ht="26.25" x14ac:dyDescent="0.25">
      <c r="A18" s="145">
        <v>13</v>
      </c>
      <c r="B18" s="144" t="s">
        <v>29</v>
      </c>
      <c r="C18" s="1" t="s">
        <v>10</v>
      </c>
      <c r="D18" s="2">
        <v>10.02</v>
      </c>
      <c r="E18" s="6">
        <f t="shared" ref="E18:H18" si="3">E19</f>
        <v>22000</v>
      </c>
      <c r="F18" s="6">
        <f t="shared" si="3"/>
        <v>20800</v>
      </c>
      <c r="G18" s="6">
        <f t="shared" si="3"/>
        <v>0</v>
      </c>
      <c r="H18" s="6">
        <f t="shared" si="3"/>
        <v>27000</v>
      </c>
    </row>
    <row r="19" spans="1:8" x14ac:dyDescent="0.25">
      <c r="A19" s="145">
        <v>14</v>
      </c>
      <c r="B19" s="144" t="s">
        <v>30</v>
      </c>
      <c r="C19" s="1" t="s">
        <v>10</v>
      </c>
      <c r="D19" s="2" t="s">
        <v>31</v>
      </c>
      <c r="E19" s="6">
        <v>22000</v>
      </c>
      <c r="F19" s="7">
        <v>20800</v>
      </c>
      <c r="G19" s="8"/>
      <c r="H19" s="7">
        <v>27000</v>
      </c>
    </row>
    <row r="20" spans="1:8" x14ac:dyDescent="0.25">
      <c r="A20" s="145">
        <v>15</v>
      </c>
      <c r="B20" s="144" t="s">
        <v>32</v>
      </c>
      <c r="C20" s="1" t="s">
        <v>10</v>
      </c>
      <c r="D20" s="2">
        <v>10.029999999999999</v>
      </c>
      <c r="E20" s="6">
        <f>E21+E22</f>
        <v>195000</v>
      </c>
      <c r="F20" s="6">
        <f t="shared" ref="F20:H20" si="4">F21+F22</f>
        <v>161273</v>
      </c>
      <c r="G20" s="6">
        <f t="shared" si="4"/>
        <v>0</v>
      </c>
      <c r="H20" s="6">
        <f t="shared" si="4"/>
        <v>204000</v>
      </c>
    </row>
    <row r="21" spans="1:8" ht="39" x14ac:dyDescent="0.25">
      <c r="A21" s="145">
        <v>16</v>
      </c>
      <c r="B21" s="144" t="s">
        <v>33</v>
      </c>
      <c r="C21" s="1" t="s">
        <v>10</v>
      </c>
      <c r="D21" s="2" t="s">
        <v>34</v>
      </c>
      <c r="E21" s="6">
        <v>168000</v>
      </c>
      <c r="F21" s="7">
        <v>138616</v>
      </c>
      <c r="G21" s="8"/>
      <c r="H21" s="7">
        <v>168000</v>
      </c>
    </row>
    <row r="22" spans="1:8" ht="39" x14ac:dyDescent="0.25">
      <c r="A22" s="145">
        <v>17</v>
      </c>
      <c r="B22" s="144" t="s">
        <v>35</v>
      </c>
      <c r="C22" s="1" t="s">
        <v>10</v>
      </c>
      <c r="D22" s="2" t="s">
        <v>36</v>
      </c>
      <c r="E22" s="6">
        <v>27000</v>
      </c>
      <c r="F22" s="7">
        <v>22657</v>
      </c>
      <c r="G22" s="8"/>
      <c r="H22" s="7">
        <v>36000</v>
      </c>
    </row>
    <row r="23" spans="1:8" ht="26.25" x14ac:dyDescent="0.25">
      <c r="A23" s="145">
        <v>18</v>
      </c>
      <c r="B23" s="146" t="s">
        <v>37</v>
      </c>
      <c r="C23" s="3" t="s">
        <v>10</v>
      </c>
      <c r="D23" s="4">
        <v>20</v>
      </c>
      <c r="E23" s="5">
        <f>E24+E33+E35+E39+E38+E41+E40</f>
        <v>2521000</v>
      </c>
      <c r="F23" s="5">
        <f t="shared" ref="F23:H23" si="5">F24+F33+F35+F39+F38+F41+F40</f>
        <v>1513861</v>
      </c>
      <c r="G23" s="5">
        <f t="shared" si="5"/>
        <v>306292</v>
      </c>
      <c r="H23" s="5">
        <f t="shared" si="5"/>
        <v>4192000</v>
      </c>
    </row>
    <row r="24" spans="1:8" x14ac:dyDescent="0.25">
      <c r="A24" s="145">
        <v>19</v>
      </c>
      <c r="B24" s="144" t="s">
        <v>38</v>
      </c>
      <c r="C24" s="1" t="s">
        <v>10</v>
      </c>
      <c r="D24" s="2">
        <v>20.010000000000002</v>
      </c>
      <c r="E24" s="6">
        <f>E25+E26+E27+E28+E29+E30+E31+E32</f>
        <v>820000</v>
      </c>
      <c r="F24" s="6">
        <f t="shared" ref="F24:H24" si="6">F25+F26+F27+F28+F29+F30+F31+F32</f>
        <v>499965</v>
      </c>
      <c r="G24" s="6">
        <f t="shared" si="6"/>
        <v>50877</v>
      </c>
      <c r="H24" s="6">
        <f t="shared" si="6"/>
        <v>958000</v>
      </c>
    </row>
    <row r="25" spans="1:8" x14ac:dyDescent="0.25">
      <c r="A25" s="145">
        <v>20</v>
      </c>
      <c r="B25" s="144" t="s">
        <v>39</v>
      </c>
      <c r="C25" s="1" t="s">
        <v>10</v>
      </c>
      <c r="D25" s="2" t="s">
        <v>40</v>
      </c>
      <c r="E25" s="6">
        <v>27000</v>
      </c>
      <c r="F25" s="7">
        <v>11548</v>
      </c>
      <c r="G25" s="8">
        <v>0</v>
      </c>
      <c r="H25" s="86">
        <v>32000</v>
      </c>
    </row>
    <row r="26" spans="1:8" ht="26.25" x14ac:dyDescent="0.25">
      <c r="A26" s="145">
        <v>21</v>
      </c>
      <c r="B26" s="144" t="s">
        <v>41</v>
      </c>
      <c r="C26" s="1" t="s">
        <v>10</v>
      </c>
      <c r="D26" s="2" t="s">
        <v>42</v>
      </c>
      <c r="E26" s="6">
        <v>24000</v>
      </c>
      <c r="F26" s="7">
        <v>3279</v>
      </c>
      <c r="G26" s="8">
        <v>0</v>
      </c>
      <c r="H26" s="86">
        <v>33000</v>
      </c>
    </row>
    <row r="27" spans="1:8" ht="26.25" x14ac:dyDescent="0.25">
      <c r="A27" s="145">
        <v>22</v>
      </c>
      <c r="B27" s="144" t="s">
        <v>43</v>
      </c>
      <c r="C27" s="1" t="s">
        <v>10</v>
      </c>
      <c r="D27" s="2" t="s">
        <v>44</v>
      </c>
      <c r="E27" s="6">
        <v>181000</v>
      </c>
      <c r="F27" s="9">
        <v>119998</v>
      </c>
      <c r="G27" s="8">
        <v>12068</v>
      </c>
      <c r="H27" s="7">
        <v>183000</v>
      </c>
    </row>
    <row r="28" spans="1:8" x14ac:dyDescent="0.25">
      <c r="A28" s="145">
        <v>23</v>
      </c>
      <c r="B28" s="144" t="s">
        <v>45</v>
      </c>
      <c r="C28" s="1" t="s">
        <v>10</v>
      </c>
      <c r="D28" s="2" t="s">
        <v>46</v>
      </c>
      <c r="E28" s="6">
        <v>12000</v>
      </c>
      <c r="F28" s="7">
        <v>5241</v>
      </c>
      <c r="G28" s="8">
        <v>0</v>
      </c>
      <c r="H28" s="86">
        <v>8000</v>
      </c>
    </row>
    <row r="29" spans="1:8" x14ac:dyDescent="0.25">
      <c r="A29" s="145">
        <v>24</v>
      </c>
      <c r="B29" s="144" t="s">
        <v>47</v>
      </c>
      <c r="C29" s="1" t="s">
        <v>10</v>
      </c>
      <c r="D29" s="2" t="s">
        <v>48</v>
      </c>
      <c r="E29" s="6">
        <v>15000</v>
      </c>
      <c r="F29" s="7">
        <v>10000</v>
      </c>
      <c r="G29" s="8">
        <v>0</v>
      </c>
      <c r="H29" s="7">
        <v>25000</v>
      </c>
    </row>
    <row r="30" spans="1:8" ht="26.25" x14ac:dyDescent="0.25">
      <c r="A30" s="145">
        <v>25</v>
      </c>
      <c r="B30" s="144" t="s">
        <v>49</v>
      </c>
      <c r="C30" s="1" t="s">
        <v>10</v>
      </c>
      <c r="D30" s="2" t="s">
        <v>50</v>
      </c>
      <c r="E30" s="6">
        <v>31000</v>
      </c>
      <c r="F30" s="7">
        <v>24879</v>
      </c>
      <c r="G30" s="8">
        <v>0</v>
      </c>
      <c r="H30" s="7">
        <v>42000</v>
      </c>
    </row>
    <row r="31" spans="1:8" ht="39" x14ac:dyDescent="0.25">
      <c r="A31" s="145">
        <v>26</v>
      </c>
      <c r="B31" s="144" t="s">
        <v>51</v>
      </c>
      <c r="C31" s="1" t="s">
        <v>10</v>
      </c>
      <c r="D31" s="2" t="s">
        <v>52</v>
      </c>
      <c r="E31" s="6">
        <v>210000</v>
      </c>
      <c r="F31" s="7">
        <v>125415</v>
      </c>
      <c r="G31" s="8">
        <v>21522</v>
      </c>
      <c r="H31" s="7">
        <v>414000</v>
      </c>
    </row>
    <row r="32" spans="1:8" ht="39" x14ac:dyDescent="0.25">
      <c r="A32" s="145">
        <v>27</v>
      </c>
      <c r="B32" s="144" t="s">
        <v>53</v>
      </c>
      <c r="C32" s="1" t="s">
        <v>10</v>
      </c>
      <c r="D32" s="2" t="s">
        <v>54</v>
      </c>
      <c r="E32" s="6">
        <v>320000</v>
      </c>
      <c r="F32" s="7">
        <v>199605</v>
      </c>
      <c r="G32" s="8">
        <v>17287</v>
      </c>
      <c r="H32" s="7">
        <v>221000</v>
      </c>
    </row>
    <row r="33" spans="1:8" ht="26.25" x14ac:dyDescent="0.25">
      <c r="A33" s="145">
        <v>28</v>
      </c>
      <c r="B33" s="144" t="s">
        <v>55</v>
      </c>
      <c r="C33" s="1" t="s">
        <v>10</v>
      </c>
      <c r="D33" s="2">
        <v>20.05</v>
      </c>
      <c r="E33" s="6">
        <f t="shared" ref="E33:H33" si="7">E34</f>
        <v>2000</v>
      </c>
      <c r="F33" s="6">
        <f t="shared" si="7"/>
        <v>0</v>
      </c>
      <c r="G33" s="6">
        <f t="shared" si="7"/>
        <v>0</v>
      </c>
      <c r="H33" s="6">
        <f t="shared" si="7"/>
        <v>53000</v>
      </c>
    </row>
    <row r="34" spans="1:8" ht="26.25" x14ac:dyDescent="0.25">
      <c r="A34" s="145">
        <v>29</v>
      </c>
      <c r="B34" s="144" t="s">
        <v>56</v>
      </c>
      <c r="C34" s="1" t="s">
        <v>10</v>
      </c>
      <c r="D34" s="2" t="s">
        <v>57</v>
      </c>
      <c r="E34" s="6">
        <v>2000</v>
      </c>
      <c r="F34" s="7">
        <v>0</v>
      </c>
      <c r="G34" s="8">
        <v>0</v>
      </c>
      <c r="H34" s="7">
        <v>53000</v>
      </c>
    </row>
    <row r="35" spans="1:8" ht="26.25" x14ac:dyDescent="0.25">
      <c r="A35" s="145">
        <v>30</v>
      </c>
      <c r="B35" s="144" t="s">
        <v>58</v>
      </c>
      <c r="C35" s="1" t="s">
        <v>10</v>
      </c>
      <c r="D35" s="2">
        <v>20.059999999999999</v>
      </c>
      <c r="E35" s="6">
        <f t="shared" ref="E35:H35" si="8">E36+E37</f>
        <v>25000</v>
      </c>
      <c r="F35" s="6">
        <f t="shared" si="8"/>
        <v>4017</v>
      </c>
      <c r="G35" s="6">
        <f t="shared" si="8"/>
        <v>0</v>
      </c>
      <c r="H35" s="6">
        <f t="shared" si="8"/>
        <v>55000</v>
      </c>
    </row>
    <row r="36" spans="1:8" ht="26.25" x14ac:dyDescent="0.25">
      <c r="A36" s="145">
        <v>31</v>
      </c>
      <c r="B36" s="144" t="s">
        <v>59</v>
      </c>
      <c r="C36" s="1" t="s">
        <v>10</v>
      </c>
      <c r="D36" s="2" t="s">
        <v>60</v>
      </c>
      <c r="E36" s="6">
        <v>15000</v>
      </c>
      <c r="F36" s="7">
        <v>294</v>
      </c>
      <c r="G36" s="8"/>
      <c r="H36" s="7">
        <v>35000</v>
      </c>
    </row>
    <row r="37" spans="1:8" ht="26.25" x14ac:dyDescent="0.25">
      <c r="A37" s="145">
        <v>32</v>
      </c>
      <c r="B37" s="144" t="s">
        <v>61</v>
      </c>
      <c r="C37" s="1" t="s">
        <v>10</v>
      </c>
      <c r="D37" s="2" t="s">
        <v>62</v>
      </c>
      <c r="E37" s="6">
        <v>10000</v>
      </c>
      <c r="F37" s="7">
        <v>3723</v>
      </c>
      <c r="G37" s="8"/>
      <c r="H37" s="7">
        <v>20000</v>
      </c>
    </row>
    <row r="38" spans="1:8" x14ac:dyDescent="0.25">
      <c r="A38" s="145"/>
      <c r="B38" s="144" t="s">
        <v>63</v>
      </c>
      <c r="C38" s="1" t="s">
        <v>10</v>
      </c>
      <c r="D38" s="2">
        <v>20.13</v>
      </c>
      <c r="E38" s="6">
        <v>1000</v>
      </c>
      <c r="F38" s="7">
        <v>0</v>
      </c>
      <c r="G38" s="8">
        <v>0</v>
      </c>
      <c r="H38" s="7">
        <v>44000</v>
      </c>
    </row>
    <row r="39" spans="1:8" x14ac:dyDescent="0.25">
      <c r="A39" s="145">
        <v>33</v>
      </c>
      <c r="B39" s="144" t="s">
        <v>64</v>
      </c>
      <c r="C39" s="1" t="s">
        <v>10</v>
      </c>
      <c r="D39" s="2">
        <v>20.14</v>
      </c>
      <c r="E39" s="6">
        <v>24000</v>
      </c>
      <c r="F39" s="7">
        <v>18828</v>
      </c>
      <c r="G39" s="8">
        <v>3344</v>
      </c>
      <c r="H39" s="7">
        <v>28000</v>
      </c>
    </row>
    <row r="40" spans="1:8" x14ac:dyDescent="0.25">
      <c r="A40" s="145"/>
      <c r="B40" s="147" t="s">
        <v>65</v>
      </c>
      <c r="C40" s="1" t="s">
        <v>10</v>
      </c>
      <c r="D40" s="11">
        <v>20.25</v>
      </c>
      <c r="E40" s="6">
        <v>5000</v>
      </c>
      <c r="F40" s="7">
        <v>4144</v>
      </c>
      <c r="G40" s="8">
        <v>0</v>
      </c>
      <c r="H40" s="87"/>
    </row>
    <row r="41" spans="1:8" x14ac:dyDescent="0.25">
      <c r="A41" s="145">
        <v>34</v>
      </c>
      <c r="B41" s="144" t="s">
        <v>66</v>
      </c>
      <c r="C41" s="1" t="s">
        <v>10</v>
      </c>
      <c r="D41" s="12">
        <v>20.3</v>
      </c>
      <c r="E41" s="6">
        <f>E43+E44</f>
        <v>1644000</v>
      </c>
      <c r="F41" s="6">
        <f>F43+F44</f>
        <v>986907</v>
      </c>
      <c r="G41" s="6">
        <f>G43+G44</f>
        <v>252071</v>
      </c>
      <c r="H41" s="8">
        <f>H43+H44+H42</f>
        <v>3054000</v>
      </c>
    </row>
    <row r="42" spans="1:8" x14ac:dyDescent="0.25">
      <c r="A42" s="145"/>
      <c r="B42" s="144" t="s">
        <v>67</v>
      </c>
      <c r="C42" s="1" t="s">
        <v>10</v>
      </c>
      <c r="D42" s="12" t="s">
        <v>68</v>
      </c>
      <c r="E42" s="6"/>
      <c r="F42" s="6"/>
      <c r="G42" s="8"/>
      <c r="H42" s="88">
        <v>18000</v>
      </c>
    </row>
    <row r="43" spans="1:8" x14ac:dyDescent="0.25">
      <c r="A43" s="145">
        <v>35</v>
      </c>
      <c r="B43" s="144" t="s">
        <v>69</v>
      </c>
      <c r="C43" s="1" t="s">
        <v>10</v>
      </c>
      <c r="D43" s="2" t="s">
        <v>70</v>
      </c>
      <c r="E43" s="6">
        <v>0</v>
      </c>
      <c r="F43" s="7"/>
      <c r="G43" s="8">
        <f>E43-F43</f>
        <v>0</v>
      </c>
      <c r="H43" s="87">
        <v>216000</v>
      </c>
    </row>
    <row r="44" spans="1:8" ht="26.25" x14ac:dyDescent="0.25">
      <c r="A44" s="145">
        <v>36</v>
      </c>
      <c r="B44" s="147" t="s">
        <v>71</v>
      </c>
      <c r="C44" s="1" t="s">
        <v>10</v>
      </c>
      <c r="D44" s="11" t="s">
        <v>72</v>
      </c>
      <c r="E44" s="6">
        <v>1644000</v>
      </c>
      <c r="F44" s="7">
        <v>986907</v>
      </c>
      <c r="G44" s="8">
        <v>252071</v>
      </c>
      <c r="H44" s="7">
        <v>2820000</v>
      </c>
    </row>
    <row r="45" spans="1:8" ht="39" x14ac:dyDescent="0.25">
      <c r="A45" s="145">
        <v>37</v>
      </c>
      <c r="B45" s="148" t="s">
        <v>73</v>
      </c>
      <c r="C45" s="10" t="s">
        <v>10</v>
      </c>
      <c r="D45" s="13">
        <v>59.4</v>
      </c>
      <c r="E45" s="6">
        <v>51000</v>
      </c>
      <c r="F45" s="7">
        <v>50667</v>
      </c>
      <c r="G45" s="8">
        <v>0</v>
      </c>
      <c r="H45" s="7">
        <v>60000</v>
      </c>
    </row>
    <row r="46" spans="1:8" x14ac:dyDescent="0.25">
      <c r="A46" s="145">
        <v>38</v>
      </c>
      <c r="B46" s="147" t="s">
        <v>74</v>
      </c>
      <c r="C46" s="10" t="s">
        <v>10</v>
      </c>
      <c r="D46" s="13" t="s">
        <v>75</v>
      </c>
      <c r="E46" s="6">
        <v>0</v>
      </c>
      <c r="F46" s="7"/>
      <c r="G46" s="8">
        <f>E46-F46</f>
        <v>0</v>
      </c>
      <c r="H46" s="7">
        <v>31000</v>
      </c>
    </row>
    <row r="47" spans="1:8" x14ac:dyDescent="0.25">
      <c r="A47" s="145">
        <v>39</v>
      </c>
      <c r="B47" s="144"/>
      <c r="C47" s="1"/>
      <c r="D47" s="2" t="s">
        <v>76</v>
      </c>
      <c r="E47" s="6">
        <v>-84000</v>
      </c>
      <c r="F47" s="7">
        <v>-83411</v>
      </c>
      <c r="G47" s="8">
        <v>0</v>
      </c>
      <c r="H47" s="7"/>
    </row>
  </sheetData>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zoomScale="72" workbookViewId="0">
      <selection activeCell="J44" sqref="A1:J44"/>
    </sheetView>
  </sheetViews>
  <sheetFormatPr defaultRowHeight="15" x14ac:dyDescent="0.25"/>
  <cols>
    <col min="2" max="2" width="36.42578125" customWidth="1"/>
    <col min="4" max="4" width="18.5703125" customWidth="1"/>
    <col min="5" max="8" width="30.42578125" customWidth="1"/>
    <col min="9" max="9" width="11.42578125" customWidth="1"/>
  </cols>
  <sheetData>
    <row r="1" spans="1:9" ht="15.75" thickBot="1" x14ac:dyDescent="0.3">
      <c r="A1" s="129"/>
      <c r="B1" s="130"/>
      <c r="C1" s="42"/>
      <c r="D1" s="131" t="s">
        <v>187</v>
      </c>
      <c r="E1" s="132"/>
      <c r="F1" s="132"/>
      <c r="G1" s="132"/>
      <c r="H1" s="132"/>
      <c r="I1" s="133"/>
    </row>
    <row r="2" spans="1:9" ht="74.45" customHeight="1" thickBot="1" x14ac:dyDescent="0.3">
      <c r="A2" s="104" t="s">
        <v>78</v>
      </c>
      <c r="B2" s="105"/>
      <c r="C2" s="43"/>
      <c r="D2" s="44" t="s">
        <v>188</v>
      </c>
      <c r="E2" s="44" t="s">
        <v>172</v>
      </c>
      <c r="F2" s="89" t="s">
        <v>189</v>
      </c>
      <c r="G2" s="90" t="s">
        <v>190</v>
      </c>
      <c r="H2" s="90" t="s">
        <v>191</v>
      </c>
      <c r="I2" s="44" t="s">
        <v>82</v>
      </c>
    </row>
    <row r="3" spans="1:9" ht="36.6" customHeight="1" thickBot="1" x14ac:dyDescent="0.3">
      <c r="A3" s="106" t="s">
        <v>83</v>
      </c>
      <c r="B3" s="107"/>
      <c r="C3" s="45"/>
      <c r="D3" s="43"/>
      <c r="E3" s="43"/>
      <c r="F3" s="91"/>
      <c r="G3" s="43"/>
      <c r="H3" s="43"/>
      <c r="I3" s="43"/>
    </row>
    <row r="4" spans="1:9" ht="27.75" thickBot="1" x14ac:dyDescent="0.3">
      <c r="A4" s="108" t="s">
        <v>84</v>
      </c>
      <c r="B4" s="109"/>
      <c r="C4" s="46"/>
      <c r="D4" s="43" t="s">
        <v>192</v>
      </c>
      <c r="E4" s="43"/>
      <c r="F4" s="43"/>
      <c r="G4" s="43"/>
      <c r="H4" s="43"/>
      <c r="I4" s="43"/>
    </row>
    <row r="5" spans="1:9" ht="105.6" customHeight="1" thickBot="1" x14ac:dyDescent="0.3">
      <c r="A5" s="108" t="s">
        <v>88</v>
      </c>
      <c r="B5" s="109"/>
      <c r="C5" s="46"/>
      <c r="D5" s="43" t="s">
        <v>193</v>
      </c>
      <c r="E5" s="43"/>
      <c r="F5" s="43"/>
      <c r="G5" s="43"/>
      <c r="H5" s="43"/>
      <c r="I5" s="43"/>
    </row>
    <row r="6" spans="1:9" ht="15.75" thickBot="1" x14ac:dyDescent="0.3">
      <c r="A6" s="121" t="s">
        <v>92</v>
      </c>
      <c r="B6" s="122"/>
      <c r="C6" s="47"/>
      <c r="D6" s="48"/>
      <c r="E6" s="48"/>
      <c r="F6" s="48"/>
      <c r="G6" s="48"/>
      <c r="H6" s="48"/>
      <c r="I6" s="48"/>
    </row>
    <row r="7" spans="1:9" x14ac:dyDescent="0.25">
      <c r="A7" s="123" t="s">
        <v>93</v>
      </c>
      <c r="B7" s="124"/>
      <c r="C7" s="125"/>
      <c r="D7" s="127">
        <f>SUM(D9,D21,D32)</f>
        <v>456000</v>
      </c>
      <c r="E7" s="117">
        <f>SUM(E9,E21,E32)</f>
        <v>190000</v>
      </c>
      <c r="F7" s="117">
        <f>SUM(F9,F21,F32)</f>
        <v>430000</v>
      </c>
      <c r="G7" s="117">
        <f t="shared" ref="G7:H7" si="0">SUM(G9,G21,G32)</f>
        <v>330000</v>
      </c>
      <c r="H7" s="117">
        <f t="shared" si="0"/>
        <v>360000</v>
      </c>
      <c r="I7" s="117">
        <f>SUM(D7,E7,F7,G7,H7)</f>
        <v>1766000</v>
      </c>
    </row>
    <row r="8" spans="1:9" ht="15.75" thickBot="1" x14ac:dyDescent="0.3">
      <c r="A8" s="119" t="s">
        <v>94</v>
      </c>
      <c r="B8" s="120"/>
      <c r="C8" s="126"/>
      <c r="D8" s="128"/>
      <c r="E8" s="118"/>
      <c r="F8" s="118"/>
      <c r="G8" s="118"/>
      <c r="H8" s="118"/>
      <c r="I8" s="118"/>
    </row>
    <row r="9" spans="1:9" ht="15.75" thickBot="1" x14ac:dyDescent="0.3">
      <c r="A9" s="112" t="s">
        <v>95</v>
      </c>
      <c r="B9" s="113"/>
      <c r="C9" s="49"/>
      <c r="D9" s="50">
        <f>SUM(D10,D11,D12,D13,D14,D15,D17,D20)</f>
        <v>390000</v>
      </c>
      <c r="E9" s="50">
        <f>SUM(E10,E11,E12,E13,E14,E15,E17,E20)</f>
        <v>190000</v>
      </c>
      <c r="F9" s="50">
        <f>SUM(F10,F11,F12,F13,F14,F15,F17,F20)</f>
        <v>430000</v>
      </c>
      <c r="G9" s="50">
        <f t="shared" ref="G9:H9" si="1">SUM(G10,G11,G12,G13,G14,G15,G17,G20)</f>
        <v>330000</v>
      </c>
      <c r="H9" s="50">
        <f t="shared" si="1"/>
        <v>360000</v>
      </c>
      <c r="I9" s="50">
        <f>SUM(D9:H9)</f>
        <v>1700000</v>
      </c>
    </row>
    <row r="10" spans="1:9" ht="15.75" thickBot="1" x14ac:dyDescent="0.3">
      <c r="A10" s="51" t="s">
        <v>96</v>
      </c>
      <c r="B10" s="52" t="s">
        <v>97</v>
      </c>
      <c r="C10" s="53"/>
      <c r="D10" s="54">
        <v>90000</v>
      </c>
      <c r="E10" s="54"/>
      <c r="F10" s="54">
        <v>60000</v>
      </c>
      <c r="G10" s="54">
        <v>50000</v>
      </c>
      <c r="H10" s="54">
        <v>100000</v>
      </c>
      <c r="I10" s="54"/>
    </row>
    <row r="11" spans="1:9" ht="15.75" thickBot="1" x14ac:dyDescent="0.3">
      <c r="A11" s="55"/>
      <c r="B11" s="52" t="s">
        <v>98</v>
      </c>
      <c r="C11" s="53"/>
      <c r="D11" s="54">
        <v>70000</v>
      </c>
      <c r="E11" s="54">
        <v>35000</v>
      </c>
      <c r="F11" s="54">
        <v>100000</v>
      </c>
      <c r="G11" s="54">
        <v>80000</v>
      </c>
      <c r="H11" s="54">
        <v>50000</v>
      </c>
      <c r="I11" s="54"/>
    </row>
    <row r="12" spans="1:9" ht="15.75" thickBot="1" x14ac:dyDescent="0.3">
      <c r="A12" s="55"/>
      <c r="B12" s="52" t="s">
        <v>99</v>
      </c>
      <c r="C12" s="53"/>
      <c r="D12" s="54">
        <v>28000</v>
      </c>
      <c r="E12" s="54"/>
      <c r="F12" s="54"/>
      <c r="G12" s="54"/>
      <c r="H12" s="54"/>
      <c r="I12" s="54"/>
    </row>
    <row r="13" spans="1:9" ht="15.75" thickBot="1" x14ac:dyDescent="0.3">
      <c r="A13" s="55"/>
      <c r="B13" s="52" t="s">
        <v>100</v>
      </c>
      <c r="C13" s="53"/>
      <c r="D13" s="54"/>
      <c r="E13" s="54"/>
      <c r="F13" s="54"/>
      <c r="G13" s="54"/>
      <c r="H13" s="54"/>
      <c r="I13" s="54"/>
    </row>
    <row r="14" spans="1:9" ht="15.75" thickBot="1" x14ac:dyDescent="0.3">
      <c r="A14" s="55"/>
      <c r="B14" s="52" t="s">
        <v>101</v>
      </c>
      <c r="C14" s="53"/>
      <c r="D14" s="54"/>
      <c r="E14" s="54"/>
      <c r="F14" s="54"/>
      <c r="G14" s="54"/>
      <c r="H14" s="54"/>
      <c r="I14" s="54"/>
    </row>
    <row r="15" spans="1:9" ht="110.45" customHeight="1" thickBot="1" x14ac:dyDescent="0.3">
      <c r="A15" s="55"/>
      <c r="B15" s="110" t="s">
        <v>102</v>
      </c>
      <c r="C15" s="56" t="s">
        <v>103</v>
      </c>
      <c r="D15" s="54">
        <v>105000</v>
      </c>
      <c r="E15" s="54">
        <v>30000</v>
      </c>
      <c r="F15" s="54">
        <v>200000</v>
      </c>
      <c r="G15" s="54">
        <v>130000</v>
      </c>
      <c r="H15" s="54">
        <v>150000</v>
      </c>
      <c r="I15" s="54"/>
    </row>
    <row r="16" spans="1:9" ht="15.75" thickBot="1" x14ac:dyDescent="0.3">
      <c r="A16" s="57"/>
      <c r="B16" s="111"/>
      <c r="C16" s="56" t="s">
        <v>104</v>
      </c>
      <c r="D16" s="54">
        <v>5</v>
      </c>
      <c r="E16" s="54"/>
      <c r="F16" s="54"/>
      <c r="G16" s="54"/>
      <c r="H16" s="54"/>
      <c r="I16" s="54"/>
    </row>
    <row r="17" spans="1:13" ht="87.6" customHeight="1" thickBot="1" x14ac:dyDescent="0.3">
      <c r="A17" s="55"/>
      <c r="B17" s="110" t="s">
        <v>105</v>
      </c>
      <c r="C17" s="56" t="s">
        <v>103</v>
      </c>
      <c r="D17" s="54">
        <v>40000</v>
      </c>
      <c r="E17" s="54">
        <v>25000</v>
      </c>
      <c r="F17" s="54">
        <v>50000</v>
      </c>
      <c r="G17" s="54">
        <v>20000</v>
      </c>
      <c r="H17" s="54">
        <v>50000</v>
      </c>
      <c r="I17" s="54"/>
    </row>
    <row r="18" spans="1:13" ht="15.75" thickBot="1" x14ac:dyDescent="0.3">
      <c r="A18" s="57"/>
      <c r="B18" s="111"/>
      <c r="C18" s="56" t="s">
        <v>104</v>
      </c>
      <c r="D18" s="54">
        <v>5</v>
      </c>
      <c r="E18" s="54"/>
      <c r="F18" s="54"/>
      <c r="G18" s="54"/>
      <c r="H18" s="54"/>
      <c r="I18" s="54"/>
    </row>
    <row r="19" spans="1:13" ht="15.75" thickBot="1" x14ac:dyDescent="0.3">
      <c r="A19" s="58"/>
      <c r="B19" s="52" t="s">
        <v>106</v>
      </c>
      <c r="C19" s="59"/>
      <c r="D19" s="54"/>
      <c r="E19" s="54"/>
      <c r="F19" s="54"/>
      <c r="G19" s="54"/>
      <c r="H19" s="54"/>
      <c r="I19" s="54"/>
    </row>
    <row r="20" spans="1:13" ht="15.75" thickBot="1" x14ac:dyDescent="0.3">
      <c r="A20" s="58"/>
      <c r="B20" s="52" t="s">
        <v>107</v>
      </c>
      <c r="C20" s="59"/>
      <c r="D20" s="54">
        <v>57000</v>
      </c>
      <c r="E20" s="54">
        <v>100000</v>
      </c>
      <c r="F20" s="54">
        <v>20000</v>
      </c>
      <c r="G20" s="54">
        <v>50000</v>
      </c>
      <c r="H20" s="54">
        <v>10000</v>
      </c>
      <c r="I20" s="54"/>
    </row>
    <row r="21" spans="1:13" ht="15.75" thickBot="1" x14ac:dyDescent="0.3">
      <c r="A21" s="112" t="s">
        <v>108</v>
      </c>
      <c r="B21" s="113"/>
      <c r="C21" s="60"/>
      <c r="D21" s="50">
        <f>SUM(D22,D24,D25,D26,D27,D28,D29,D30,D31)</f>
        <v>66000</v>
      </c>
      <c r="E21" s="50">
        <f>SUM(E22,E24,E25,E26,E27,E28,E29,E30,E31)</f>
        <v>0</v>
      </c>
      <c r="F21" s="50">
        <f>SUM(F22,F24,F25,F26,F27,F28,F29,F30,F31)</f>
        <v>0</v>
      </c>
      <c r="G21" s="50">
        <f t="shared" ref="G21:H21" si="2">SUM(G22,G24,G25,G26,G27,G28,G29,G30,G31)</f>
        <v>0</v>
      </c>
      <c r="H21" s="50">
        <f t="shared" si="2"/>
        <v>0</v>
      </c>
      <c r="I21" s="50">
        <f>SUM(D21:H21)</f>
        <v>66000</v>
      </c>
    </row>
    <row r="22" spans="1:13" ht="87.6" customHeight="1" thickBot="1" x14ac:dyDescent="0.3">
      <c r="A22" s="58"/>
      <c r="B22" s="110" t="s">
        <v>105</v>
      </c>
      <c r="C22" s="56" t="s">
        <v>103</v>
      </c>
      <c r="D22" s="54">
        <v>46000</v>
      </c>
      <c r="E22" s="54"/>
      <c r="F22" s="54"/>
      <c r="G22" s="54"/>
      <c r="H22" s="54"/>
      <c r="I22" s="54"/>
      <c r="M22">
        <v>52</v>
      </c>
    </row>
    <row r="23" spans="1:13" ht="15.75" thickBot="1" x14ac:dyDescent="0.3">
      <c r="A23" s="58"/>
      <c r="B23" s="111"/>
      <c r="C23" s="56" t="s">
        <v>104</v>
      </c>
      <c r="D23" s="54"/>
      <c r="E23" s="54"/>
      <c r="F23" s="54"/>
      <c r="G23" s="54"/>
      <c r="H23" s="54"/>
      <c r="I23" s="54"/>
    </row>
    <row r="24" spans="1:13" ht="27.75" thickBot="1" x14ac:dyDescent="0.3">
      <c r="A24" s="55"/>
      <c r="B24" s="52" t="s">
        <v>109</v>
      </c>
      <c r="C24" s="53"/>
      <c r="D24" s="54"/>
      <c r="E24" s="54"/>
      <c r="F24" s="54"/>
      <c r="G24" s="54"/>
      <c r="H24" s="54"/>
      <c r="I24" s="54"/>
    </row>
    <row r="25" spans="1:13" ht="15.75" thickBot="1" x14ac:dyDescent="0.3">
      <c r="A25" s="57"/>
      <c r="B25" s="61" t="s">
        <v>110</v>
      </c>
      <c r="C25" s="62"/>
      <c r="D25" s="54">
        <v>20000</v>
      </c>
      <c r="E25" s="54"/>
      <c r="F25" s="54"/>
      <c r="G25" s="54"/>
      <c r="H25" s="54"/>
      <c r="I25" s="54"/>
    </row>
    <row r="26" spans="1:13" ht="15.75" thickBot="1" x14ac:dyDescent="0.3">
      <c r="A26" s="57"/>
      <c r="B26" s="61" t="s">
        <v>111</v>
      </c>
      <c r="C26" s="62"/>
      <c r="D26" s="54"/>
      <c r="E26" s="54"/>
      <c r="F26" s="54"/>
      <c r="G26" s="54"/>
      <c r="H26" s="54"/>
      <c r="I26" s="54"/>
    </row>
    <row r="27" spans="1:13" ht="15.75" thickBot="1" x14ac:dyDescent="0.3">
      <c r="A27" s="57"/>
      <c r="B27" s="61" t="s">
        <v>112</v>
      </c>
      <c r="C27" s="62"/>
      <c r="D27" s="54"/>
      <c r="E27" s="54"/>
      <c r="F27" s="54"/>
      <c r="G27" s="54"/>
      <c r="H27" s="54"/>
      <c r="I27" s="54"/>
    </row>
    <row r="28" spans="1:13" ht="27.75" thickBot="1" x14ac:dyDescent="0.3">
      <c r="A28" s="55"/>
      <c r="B28" s="52" t="s">
        <v>113</v>
      </c>
      <c r="C28" s="53"/>
      <c r="D28" s="54"/>
      <c r="E28" s="54"/>
      <c r="F28" s="54"/>
      <c r="G28" s="54"/>
      <c r="H28" s="54"/>
      <c r="I28" s="54"/>
    </row>
    <row r="29" spans="1:13" ht="15.75" thickBot="1" x14ac:dyDescent="0.3">
      <c r="A29" s="55"/>
      <c r="B29" s="52" t="s">
        <v>114</v>
      </c>
      <c r="C29" s="53"/>
      <c r="D29" s="54"/>
      <c r="E29" s="54"/>
      <c r="F29" s="54"/>
      <c r="G29" s="54"/>
      <c r="H29" s="54"/>
      <c r="I29" s="54"/>
    </row>
    <row r="30" spans="1:13" ht="15.75" thickBot="1" x14ac:dyDescent="0.3">
      <c r="A30" s="55"/>
      <c r="B30" s="52" t="s">
        <v>106</v>
      </c>
      <c r="C30" s="53"/>
      <c r="D30" s="63"/>
      <c r="E30" s="63"/>
      <c r="F30" s="63"/>
      <c r="G30" s="63"/>
      <c r="H30" s="63"/>
      <c r="I30" s="54"/>
    </row>
    <row r="31" spans="1:13" ht="15.75" thickBot="1" x14ac:dyDescent="0.3">
      <c r="A31" s="55"/>
      <c r="B31" s="52" t="s">
        <v>115</v>
      </c>
      <c r="C31" s="53"/>
      <c r="D31" s="54"/>
      <c r="E31" s="54"/>
      <c r="F31" s="54"/>
      <c r="G31" s="54"/>
      <c r="H31" s="54"/>
      <c r="I31" s="54"/>
    </row>
    <row r="32" spans="1:13" ht="15.75" thickBot="1" x14ac:dyDescent="0.3">
      <c r="A32" s="112" t="s">
        <v>116</v>
      </c>
      <c r="B32" s="113"/>
      <c r="C32" s="64"/>
      <c r="D32" s="50">
        <f>SUM(D33,D34,D35)</f>
        <v>0</v>
      </c>
      <c r="E32" s="50">
        <f>SUM(E33,E34,E35)</f>
        <v>0</v>
      </c>
      <c r="F32" s="50">
        <f>SUM(F33,F34,F35)</f>
        <v>0</v>
      </c>
      <c r="G32" s="50">
        <f t="shared" ref="G32:H32" si="3">SUM(G33,G34,G35)</f>
        <v>0</v>
      </c>
      <c r="H32" s="50">
        <f t="shared" si="3"/>
        <v>0</v>
      </c>
      <c r="I32" s="50">
        <f>SUM(D32:H32)</f>
        <v>0</v>
      </c>
    </row>
    <row r="33" spans="1:9" ht="15.75" thickBot="1" x14ac:dyDescent="0.3">
      <c r="A33" s="57"/>
      <c r="B33" s="52" t="s">
        <v>117</v>
      </c>
      <c r="C33" s="62"/>
      <c r="D33" s="54"/>
      <c r="E33" s="54"/>
      <c r="F33" s="54"/>
      <c r="G33" s="54"/>
      <c r="H33" s="54"/>
      <c r="I33" s="54"/>
    </row>
    <row r="34" spans="1:9" ht="27.75" thickBot="1" x14ac:dyDescent="0.3">
      <c r="A34" s="57"/>
      <c r="B34" s="52" t="s">
        <v>118</v>
      </c>
      <c r="C34" s="62"/>
      <c r="D34" s="54"/>
      <c r="E34" s="54"/>
      <c r="F34" s="54"/>
      <c r="G34" s="54"/>
      <c r="H34" s="54"/>
      <c r="I34" s="54"/>
    </row>
    <row r="35" spans="1:9" ht="15.75" thickBot="1" x14ac:dyDescent="0.3">
      <c r="A35" s="57"/>
      <c r="B35" s="52" t="s">
        <v>119</v>
      </c>
      <c r="C35" s="62"/>
      <c r="D35" s="54"/>
      <c r="E35" s="54"/>
      <c r="F35" s="54"/>
      <c r="G35" s="54"/>
      <c r="H35" s="54"/>
      <c r="I35" s="54"/>
    </row>
    <row r="36" spans="1:9" ht="27.75" thickBot="1" x14ac:dyDescent="0.3">
      <c r="A36" s="65"/>
      <c r="B36" s="66" t="s">
        <v>194</v>
      </c>
      <c r="C36" s="67"/>
      <c r="D36" s="68"/>
      <c r="E36" s="68"/>
      <c r="F36" s="68"/>
      <c r="G36" s="68"/>
      <c r="H36" s="68"/>
      <c r="I36" s="68"/>
    </row>
    <row r="37" spans="1:9" ht="15.75" thickBot="1" x14ac:dyDescent="0.3">
      <c r="A37" s="57"/>
      <c r="B37" s="52" t="s">
        <v>195</v>
      </c>
      <c r="C37" s="62"/>
      <c r="D37" s="54">
        <v>3000</v>
      </c>
      <c r="E37" s="54">
        <v>800</v>
      </c>
      <c r="F37" s="54"/>
      <c r="G37" s="54"/>
      <c r="H37" s="54"/>
      <c r="I37" s="54">
        <f>SUM(D37:H37)</f>
        <v>3800</v>
      </c>
    </row>
    <row r="38" spans="1:9" ht="15.75" thickBot="1" x14ac:dyDescent="0.3">
      <c r="A38" s="57"/>
      <c r="B38" s="52" t="s">
        <v>196</v>
      </c>
      <c r="C38" s="62"/>
      <c r="D38" s="54">
        <v>10</v>
      </c>
      <c r="E38" s="54">
        <v>8</v>
      </c>
      <c r="F38" s="54">
        <v>8</v>
      </c>
      <c r="G38" s="54">
        <v>4</v>
      </c>
      <c r="H38" s="54">
        <v>3</v>
      </c>
      <c r="I38" s="54">
        <f>SUM(D38:H38)</f>
        <v>33</v>
      </c>
    </row>
    <row r="39" spans="1:9" ht="15.75" thickBot="1" x14ac:dyDescent="0.3">
      <c r="A39" s="57"/>
      <c r="B39" s="52" t="s">
        <v>197</v>
      </c>
      <c r="C39" s="62"/>
      <c r="D39" s="54">
        <v>2250</v>
      </c>
      <c r="E39" s="54">
        <v>600</v>
      </c>
      <c r="F39" s="54">
        <v>1500</v>
      </c>
      <c r="G39" s="54">
        <v>600</v>
      </c>
      <c r="H39" s="54">
        <v>450</v>
      </c>
      <c r="I39" s="54">
        <f>SUM(D39:H39)</f>
        <v>5400</v>
      </c>
    </row>
    <row r="40" spans="1:9" ht="15.75" thickBot="1" x14ac:dyDescent="0.3">
      <c r="A40" s="57"/>
      <c r="B40" s="52" t="s">
        <v>198</v>
      </c>
      <c r="C40" s="62"/>
      <c r="D40" s="54">
        <v>180000</v>
      </c>
      <c r="E40" s="54">
        <v>36000</v>
      </c>
      <c r="F40" s="54">
        <v>120000</v>
      </c>
      <c r="G40" s="54">
        <v>36000</v>
      </c>
      <c r="H40" s="54">
        <v>27000</v>
      </c>
      <c r="I40" s="54">
        <f>SUM(D40:H40)</f>
        <v>399000</v>
      </c>
    </row>
    <row r="41" spans="1:9" ht="15.75" thickBot="1" x14ac:dyDescent="0.3">
      <c r="A41" s="57"/>
      <c r="B41" s="52" t="s">
        <v>199</v>
      </c>
      <c r="C41" s="62"/>
      <c r="D41" s="70">
        <v>0.75</v>
      </c>
      <c r="E41" s="70">
        <v>0.75</v>
      </c>
      <c r="F41" s="70">
        <v>0.75</v>
      </c>
      <c r="G41" s="70">
        <v>0.75</v>
      </c>
      <c r="H41" s="70">
        <v>0.75</v>
      </c>
      <c r="I41" s="70">
        <v>0.75</v>
      </c>
    </row>
    <row r="43" spans="1:9" ht="148.5" customHeight="1" x14ac:dyDescent="0.25">
      <c r="B43" s="94" t="s">
        <v>154</v>
      </c>
      <c r="C43" s="71"/>
      <c r="D43" s="71"/>
      <c r="E43" s="71"/>
      <c r="F43" s="71"/>
      <c r="G43" s="71"/>
      <c r="H43" s="71"/>
    </row>
    <row r="44" spans="1:9" x14ac:dyDescent="0.25">
      <c r="B44" s="71"/>
      <c r="C44" s="71"/>
      <c r="D44" s="71"/>
      <c r="E44" s="71"/>
      <c r="F44" s="71"/>
      <c r="G44" s="71"/>
      <c r="H44" s="71"/>
    </row>
    <row r="45" spans="1:9" x14ac:dyDescent="0.25">
      <c r="B45" s="71"/>
      <c r="C45" s="71"/>
      <c r="D45" s="71"/>
      <c r="E45" s="71"/>
      <c r="F45" s="71"/>
      <c r="G45" s="71"/>
      <c r="H45" s="71"/>
    </row>
    <row r="46" spans="1:9" x14ac:dyDescent="0.25">
      <c r="B46" s="71"/>
      <c r="C46" s="71"/>
      <c r="D46" s="71"/>
      <c r="E46" s="71"/>
      <c r="F46" s="71"/>
      <c r="G46" s="71"/>
      <c r="H46" s="71"/>
    </row>
    <row r="47" spans="1:9" x14ac:dyDescent="0.25">
      <c r="B47" s="71"/>
      <c r="C47" s="71"/>
      <c r="D47" s="71"/>
      <c r="E47" s="71"/>
      <c r="F47" s="71"/>
      <c r="G47" s="71"/>
      <c r="H47" s="71"/>
    </row>
  </sheetData>
  <mergeCells count="22">
    <mergeCell ref="B17:B18"/>
    <mergeCell ref="A21:B21"/>
    <mergeCell ref="B22:B23"/>
    <mergeCell ref="A32:B32"/>
    <mergeCell ref="G7:G8"/>
    <mergeCell ref="H7:H8"/>
    <mergeCell ref="I7:I8"/>
    <mergeCell ref="A8:B8"/>
    <mergeCell ref="A9:B9"/>
    <mergeCell ref="B15:B16"/>
    <mergeCell ref="F7:F8"/>
    <mergeCell ref="A6:B6"/>
    <mergeCell ref="A7:B7"/>
    <mergeCell ref="C7:C8"/>
    <mergeCell ref="D7:D8"/>
    <mergeCell ref="E7:E8"/>
    <mergeCell ref="A5:B5"/>
    <mergeCell ref="A1:B1"/>
    <mergeCell ref="D1:I1"/>
    <mergeCell ref="A2:B2"/>
    <mergeCell ref="A3:B3"/>
    <mergeCell ref="A4:B4"/>
  </mergeCells>
  <pageMargins left="0.7" right="0.7" top="0.75" bottom="0.75" header="0.3" footer="0.3"/>
  <pageSetup paperSize="8"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tabSelected="1" topLeftCell="A6" workbookViewId="0">
      <selection sqref="A1:T34"/>
    </sheetView>
  </sheetViews>
  <sheetFormatPr defaultRowHeight="15" x14ac:dyDescent="0.25"/>
  <cols>
    <col min="2" max="2" width="29.42578125" customWidth="1"/>
    <col min="4" max="4" width="12.85546875" customWidth="1"/>
    <col min="5" max="6" width="12.5703125" customWidth="1"/>
    <col min="7" max="7" width="12.85546875" customWidth="1"/>
    <col min="8" max="8" width="13.5703125" customWidth="1"/>
    <col min="9" max="9" width="13.140625" customWidth="1"/>
    <col min="10" max="10" width="13.85546875" customWidth="1"/>
    <col min="11" max="11" width="13.140625" customWidth="1"/>
    <col min="12" max="12" width="12.140625" customWidth="1"/>
    <col min="13" max="15" width="13.85546875" customWidth="1"/>
    <col min="16" max="16" width="10.85546875" customWidth="1"/>
  </cols>
  <sheetData>
    <row r="1" spans="1:17" ht="15.75" thickBot="1" x14ac:dyDescent="0.3">
      <c r="A1" s="129"/>
      <c r="B1" s="130"/>
      <c r="C1" s="42"/>
      <c r="D1" s="131" t="s">
        <v>200</v>
      </c>
      <c r="E1" s="132"/>
      <c r="F1" s="132"/>
      <c r="G1" s="132"/>
      <c r="H1" s="132"/>
      <c r="I1" s="132"/>
      <c r="J1" s="132"/>
      <c r="K1" s="132"/>
      <c r="L1" s="132"/>
      <c r="M1" s="132"/>
      <c r="N1" s="132"/>
      <c r="O1" s="132"/>
      <c r="P1" s="133"/>
    </row>
    <row r="2" spans="1:17" ht="68.25" thickBot="1" x14ac:dyDescent="0.3">
      <c r="A2" s="104" t="s">
        <v>124</v>
      </c>
      <c r="B2" s="105"/>
      <c r="C2" s="43"/>
      <c r="D2" s="44" t="s">
        <v>125</v>
      </c>
      <c r="E2" s="44" t="s">
        <v>126</v>
      </c>
      <c r="F2" s="44" t="s">
        <v>127</v>
      </c>
      <c r="G2" s="44" t="s">
        <v>128</v>
      </c>
      <c r="H2" s="44" t="s">
        <v>129</v>
      </c>
      <c r="I2" s="44" t="s">
        <v>130</v>
      </c>
      <c r="J2" s="44" t="s">
        <v>131</v>
      </c>
      <c r="K2" s="44" t="s">
        <v>132</v>
      </c>
      <c r="L2" s="44" t="s">
        <v>133</v>
      </c>
      <c r="M2" s="44" t="s">
        <v>201</v>
      </c>
      <c r="N2" s="44" t="s">
        <v>202</v>
      </c>
      <c r="O2" s="44" t="s">
        <v>203</v>
      </c>
      <c r="P2" s="44" t="s">
        <v>82</v>
      </c>
    </row>
    <row r="3" spans="1:17" ht="15.75" thickBot="1" x14ac:dyDescent="0.3">
      <c r="A3" s="106" t="s">
        <v>83</v>
      </c>
      <c r="B3" s="107"/>
      <c r="C3" s="45"/>
      <c r="D3" s="43"/>
      <c r="E3" s="43"/>
      <c r="F3" s="43"/>
      <c r="G3" s="43"/>
      <c r="H3" s="43"/>
      <c r="I3" s="43"/>
      <c r="J3" s="43"/>
      <c r="K3" s="43"/>
      <c r="L3" s="43"/>
      <c r="M3" s="43"/>
      <c r="N3" s="43"/>
      <c r="O3" s="43"/>
      <c r="P3" s="43"/>
    </row>
    <row r="4" spans="1:17" ht="41.25" thickBot="1" x14ac:dyDescent="0.3">
      <c r="A4" s="108" t="s">
        <v>84</v>
      </c>
      <c r="B4" s="109"/>
      <c r="C4" s="46"/>
      <c r="D4" s="43" t="s">
        <v>135</v>
      </c>
      <c r="E4" s="43" t="s">
        <v>136</v>
      </c>
      <c r="F4" s="43" t="s">
        <v>135</v>
      </c>
      <c r="G4" s="43" t="s">
        <v>137</v>
      </c>
      <c r="H4" s="43" t="s">
        <v>138</v>
      </c>
      <c r="I4" s="43" t="s">
        <v>135</v>
      </c>
      <c r="J4" s="43" t="s">
        <v>139</v>
      </c>
      <c r="K4" s="43" t="s">
        <v>87</v>
      </c>
      <c r="L4" s="43" t="s">
        <v>139</v>
      </c>
      <c r="M4" s="43" t="s">
        <v>85</v>
      </c>
      <c r="N4" s="43" t="s">
        <v>86</v>
      </c>
      <c r="O4" s="43" t="s">
        <v>87</v>
      </c>
      <c r="P4" s="43"/>
    </row>
    <row r="5" spans="1:17" ht="41.25" thickBot="1" x14ac:dyDescent="0.3">
      <c r="A5" s="108" t="s">
        <v>88</v>
      </c>
      <c r="B5" s="109"/>
      <c r="C5" s="46"/>
      <c r="D5" s="43" t="s">
        <v>141</v>
      </c>
      <c r="E5" s="43" t="s">
        <v>142</v>
      </c>
      <c r="F5" s="43" t="s">
        <v>141</v>
      </c>
      <c r="G5" s="43" t="s">
        <v>143</v>
      </c>
      <c r="H5" s="43" t="s">
        <v>144</v>
      </c>
      <c r="I5" s="43" t="s">
        <v>145</v>
      </c>
      <c r="J5" s="43">
        <v>0</v>
      </c>
      <c r="K5" s="43" t="s">
        <v>146</v>
      </c>
      <c r="L5" s="43" t="s">
        <v>144</v>
      </c>
      <c r="M5" s="43">
        <v>0</v>
      </c>
      <c r="N5" s="43">
        <v>1</v>
      </c>
      <c r="O5" s="43">
        <v>3</v>
      </c>
      <c r="P5" s="43"/>
    </row>
    <row r="6" spans="1:17" ht="15.75" thickBot="1" x14ac:dyDescent="0.3">
      <c r="A6" s="121" t="s">
        <v>147</v>
      </c>
      <c r="B6" s="122"/>
      <c r="C6" s="47"/>
      <c r="D6" s="48"/>
      <c r="E6" s="48"/>
      <c r="F6" s="48"/>
      <c r="G6" s="48"/>
      <c r="H6" s="48"/>
      <c r="I6" s="48"/>
      <c r="J6" s="48"/>
      <c r="K6" s="48"/>
      <c r="L6" s="48"/>
      <c r="M6" s="48"/>
      <c r="N6" s="48"/>
      <c r="O6" s="48"/>
      <c r="P6" s="48"/>
    </row>
    <row r="7" spans="1:17" x14ac:dyDescent="0.25">
      <c r="A7" s="123" t="s">
        <v>93</v>
      </c>
      <c r="B7" s="124"/>
      <c r="C7" s="125"/>
      <c r="D7" s="117">
        <f>SUM(D9,D20)</f>
        <v>10900</v>
      </c>
      <c r="E7" s="117">
        <f t="shared" ref="E7:O7" si="0">SUM(E9,E20)</f>
        <v>8200</v>
      </c>
      <c r="F7" s="117">
        <f t="shared" si="0"/>
        <v>5200</v>
      </c>
      <c r="G7" s="117">
        <f t="shared" si="0"/>
        <v>3600</v>
      </c>
      <c r="H7" s="117">
        <f t="shared" si="0"/>
        <v>48000</v>
      </c>
      <c r="I7" s="117">
        <f t="shared" si="0"/>
        <v>67000</v>
      </c>
      <c r="J7" s="117">
        <f t="shared" si="0"/>
        <v>4000</v>
      </c>
      <c r="K7" s="117">
        <f t="shared" si="0"/>
        <v>5000</v>
      </c>
      <c r="L7" s="117">
        <f t="shared" si="0"/>
        <v>48000</v>
      </c>
      <c r="M7" s="117">
        <f t="shared" si="0"/>
        <v>4500</v>
      </c>
      <c r="N7" s="117">
        <f t="shared" si="0"/>
        <v>60000</v>
      </c>
      <c r="O7" s="117">
        <f t="shared" si="0"/>
        <v>7000</v>
      </c>
      <c r="P7" s="117">
        <f>SUM(D7:M8)</f>
        <v>204400</v>
      </c>
    </row>
    <row r="8" spans="1:17" ht="15.75" thickBot="1" x14ac:dyDescent="0.3">
      <c r="A8" s="119" t="s">
        <v>148</v>
      </c>
      <c r="B8" s="120"/>
      <c r="C8" s="126"/>
      <c r="D8" s="118"/>
      <c r="E8" s="118"/>
      <c r="F8" s="118"/>
      <c r="G8" s="118"/>
      <c r="H8" s="118"/>
      <c r="I8" s="118"/>
      <c r="J8" s="118"/>
      <c r="K8" s="118"/>
      <c r="L8" s="118"/>
      <c r="M8" s="118"/>
      <c r="N8" s="118"/>
      <c r="O8" s="118"/>
      <c r="P8" s="118"/>
    </row>
    <row r="9" spans="1:17" ht="15.75" thickBot="1" x14ac:dyDescent="0.3">
      <c r="A9" s="112" t="s">
        <v>108</v>
      </c>
      <c r="B9" s="113"/>
      <c r="C9" s="49"/>
      <c r="D9" s="50">
        <f>SUM(D10,D12,D13,D14,D15,D16,D17,D18,D19)</f>
        <v>10900</v>
      </c>
      <c r="E9" s="50">
        <f t="shared" ref="E9:O9" si="1">SUM(E10,E12,E13,E14,E15,E16,E17,E18,E19)</f>
        <v>8200</v>
      </c>
      <c r="F9" s="50">
        <f t="shared" si="1"/>
        <v>5200</v>
      </c>
      <c r="G9" s="50">
        <f t="shared" si="1"/>
        <v>3600</v>
      </c>
      <c r="H9" s="50">
        <f t="shared" si="1"/>
        <v>48000</v>
      </c>
      <c r="I9" s="50">
        <f t="shared" si="1"/>
        <v>67000</v>
      </c>
      <c r="J9" s="50">
        <f t="shared" si="1"/>
        <v>4000</v>
      </c>
      <c r="K9" s="50">
        <f t="shared" si="1"/>
        <v>5000</v>
      </c>
      <c r="L9" s="50">
        <f t="shared" si="1"/>
        <v>48000</v>
      </c>
      <c r="M9" s="50">
        <f t="shared" si="1"/>
        <v>4500</v>
      </c>
      <c r="N9" s="50">
        <f t="shared" si="1"/>
        <v>60000</v>
      </c>
      <c r="O9" s="50">
        <f t="shared" si="1"/>
        <v>7000</v>
      </c>
      <c r="P9" s="50">
        <f>SUM(D9:M9)</f>
        <v>204400</v>
      </c>
    </row>
    <row r="10" spans="1:17" ht="15.75" thickBot="1" x14ac:dyDescent="0.3">
      <c r="A10" s="58"/>
      <c r="B10" s="110" t="s">
        <v>105</v>
      </c>
      <c r="C10" s="56" t="s">
        <v>103</v>
      </c>
      <c r="D10" s="54">
        <v>6400</v>
      </c>
      <c r="E10" s="54">
        <v>5200</v>
      </c>
      <c r="F10" s="54">
        <v>2200</v>
      </c>
      <c r="G10" s="54">
        <v>2100</v>
      </c>
      <c r="H10" s="54">
        <v>34000</v>
      </c>
      <c r="I10" s="54">
        <v>51000</v>
      </c>
      <c r="J10" s="54">
        <v>0</v>
      </c>
      <c r="K10" s="54">
        <v>3500</v>
      </c>
      <c r="L10" s="54">
        <v>32000</v>
      </c>
      <c r="M10" s="54">
        <v>0</v>
      </c>
      <c r="N10" s="54">
        <v>32000</v>
      </c>
      <c r="O10" s="54">
        <v>7000</v>
      </c>
      <c r="P10" s="54"/>
    </row>
    <row r="11" spans="1:17" ht="15.75" thickBot="1" x14ac:dyDescent="0.3">
      <c r="A11" s="58"/>
      <c r="B11" s="111"/>
      <c r="C11" s="56" t="s">
        <v>104</v>
      </c>
      <c r="D11" s="54"/>
      <c r="E11" s="54"/>
      <c r="F11" s="54"/>
      <c r="G11" s="54"/>
      <c r="H11" s="54"/>
      <c r="I11" s="54"/>
      <c r="J11" s="54"/>
      <c r="K11" s="54"/>
      <c r="L11" s="54"/>
      <c r="M11" s="54"/>
      <c r="N11" s="54"/>
      <c r="O11" s="54"/>
      <c r="P11" s="54"/>
    </row>
    <row r="12" spans="1:17" ht="27.75" thickBot="1" x14ac:dyDescent="0.3">
      <c r="A12" s="55"/>
      <c r="B12" s="52" t="s">
        <v>109</v>
      </c>
      <c r="C12" s="53"/>
      <c r="D12" s="54"/>
      <c r="E12" s="54"/>
      <c r="F12" s="54"/>
      <c r="G12" s="54"/>
      <c r="H12" s="54"/>
      <c r="I12" s="54"/>
      <c r="J12" s="54"/>
      <c r="K12" s="54"/>
      <c r="L12" s="54"/>
      <c r="M12" s="54"/>
      <c r="N12" s="54"/>
      <c r="O12" s="54"/>
      <c r="P12" s="54"/>
    </row>
    <row r="13" spans="1:17" ht="15.75" thickBot="1" x14ac:dyDescent="0.3">
      <c r="A13" s="57"/>
      <c r="B13" s="61" t="s">
        <v>110</v>
      </c>
      <c r="C13" s="62"/>
      <c r="D13" s="54">
        <v>4500</v>
      </c>
      <c r="E13" s="54">
        <v>3000</v>
      </c>
      <c r="F13" s="54">
        <v>3000</v>
      </c>
      <c r="G13" s="54">
        <v>1500</v>
      </c>
      <c r="H13" s="54">
        <v>14000</v>
      </c>
      <c r="I13" s="54">
        <v>16000</v>
      </c>
      <c r="J13" s="54">
        <v>4000</v>
      </c>
      <c r="K13" s="54">
        <v>1500</v>
      </c>
      <c r="L13" s="54">
        <v>16000</v>
      </c>
      <c r="M13" s="54">
        <v>4500</v>
      </c>
      <c r="N13" s="54">
        <v>28000</v>
      </c>
      <c r="O13" s="54">
        <v>0</v>
      </c>
      <c r="P13" s="54"/>
    </row>
    <row r="14" spans="1:17" ht="15.75" thickBot="1" x14ac:dyDescent="0.3">
      <c r="A14" s="57"/>
      <c r="B14" s="61" t="s">
        <v>111</v>
      </c>
      <c r="C14" s="62"/>
      <c r="D14" s="54"/>
      <c r="E14" s="54"/>
      <c r="F14" s="54"/>
      <c r="G14" s="54"/>
      <c r="H14" s="54"/>
      <c r="I14" s="54"/>
      <c r="J14" s="54"/>
      <c r="K14" s="54"/>
      <c r="L14" s="54"/>
      <c r="M14" s="54"/>
      <c r="N14" s="54"/>
      <c r="O14" s="54"/>
      <c r="P14" s="54"/>
    </row>
    <row r="15" spans="1:17" ht="15.75" thickBot="1" x14ac:dyDescent="0.3">
      <c r="A15" s="57"/>
      <c r="B15" s="61" t="s">
        <v>112</v>
      </c>
      <c r="C15" s="62"/>
      <c r="D15" s="54"/>
      <c r="E15" s="54"/>
      <c r="F15" s="54"/>
      <c r="G15" s="54"/>
      <c r="H15" s="54"/>
      <c r="I15" s="54"/>
      <c r="J15" s="54"/>
      <c r="K15" s="54"/>
      <c r="L15" s="54"/>
      <c r="M15" s="54"/>
      <c r="N15" s="54"/>
      <c r="O15" s="54"/>
      <c r="P15" s="54"/>
      <c r="Q15" t="s">
        <v>149</v>
      </c>
    </row>
    <row r="16" spans="1:17" ht="27.75" thickBot="1" x14ac:dyDescent="0.3">
      <c r="A16" s="55"/>
      <c r="B16" s="52" t="s">
        <v>113</v>
      </c>
      <c r="C16" s="53"/>
      <c r="D16" s="54"/>
      <c r="E16" s="54"/>
      <c r="F16" s="54"/>
      <c r="G16" s="54"/>
      <c r="H16" s="54"/>
      <c r="I16" s="54"/>
      <c r="J16" s="54"/>
      <c r="K16" s="54"/>
      <c r="L16" s="54"/>
      <c r="M16" s="54"/>
      <c r="N16" s="54"/>
      <c r="O16" s="54"/>
      <c r="P16" s="54"/>
    </row>
    <row r="17" spans="1:17" ht="15.75" thickBot="1" x14ac:dyDescent="0.3">
      <c r="A17" s="55"/>
      <c r="B17" s="52" t="s">
        <v>114</v>
      </c>
      <c r="C17" s="53"/>
      <c r="D17" s="54"/>
      <c r="E17" s="54"/>
      <c r="F17" s="54"/>
      <c r="G17" s="54"/>
      <c r="H17" s="54"/>
      <c r="I17" s="54"/>
      <c r="J17" s="54"/>
      <c r="K17" s="54"/>
      <c r="L17" s="54"/>
      <c r="M17" s="54"/>
      <c r="N17" s="54"/>
      <c r="O17" s="54"/>
      <c r="P17" s="54"/>
    </row>
    <row r="18" spans="1:17" ht="15.75" thickBot="1" x14ac:dyDescent="0.3">
      <c r="A18" s="55"/>
      <c r="B18" s="52" t="s">
        <v>106</v>
      </c>
      <c r="C18" s="53"/>
      <c r="D18" s="54"/>
      <c r="E18" s="54"/>
      <c r="F18" s="54"/>
      <c r="G18" s="54"/>
      <c r="H18" s="54"/>
      <c r="I18" s="54"/>
      <c r="J18" s="54"/>
      <c r="K18" s="54"/>
      <c r="L18" s="54"/>
      <c r="M18" s="54"/>
      <c r="N18" s="54"/>
      <c r="O18" s="54"/>
      <c r="P18" s="54"/>
      <c r="Q18" t="s">
        <v>150</v>
      </c>
    </row>
    <row r="19" spans="1:17" ht="27.75" thickBot="1" x14ac:dyDescent="0.3">
      <c r="A19" s="55"/>
      <c r="B19" s="52" t="s">
        <v>115</v>
      </c>
      <c r="C19" s="53"/>
      <c r="D19" s="54"/>
      <c r="E19" s="54"/>
      <c r="F19" s="54"/>
      <c r="G19" s="54"/>
      <c r="H19" s="54"/>
      <c r="I19" s="54"/>
      <c r="J19" s="54"/>
      <c r="K19" s="54"/>
      <c r="L19" s="54"/>
      <c r="M19" s="54"/>
      <c r="N19" s="54"/>
      <c r="O19" s="54"/>
      <c r="P19" s="54"/>
      <c r="Q19" t="s">
        <v>151</v>
      </c>
    </row>
    <row r="20" spans="1:17" ht="15.75" thickBot="1" x14ac:dyDescent="0.3">
      <c r="A20" s="112" t="s">
        <v>116</v>
      </c>
      <c r="B20" s="113"/>
      <c r="C20" s="64"/>
      <c r="D20" s="50">
        <f>SUM(D21,D22,D23)</f>
        <v>0</v>
      </c>
      <c r="E20" s="50">
        <f t="shared" ref="E20:O20" si="2">SUM(E21,E22,E23)</f>
        <v>0</v>
      </c>
      <c r="F20" s="50">
        <f t="shared" si="2"/>
        <v>0</v>
      </c>
      <c r="G20" s="50">
        <f t="shared" si="2"/>
        <v>0</v>
      </c>
      <c r="H20" s="50">
        <f t="shared" si="2"/>
        <v>0</v>
      </c>
      <c r="I20" s="50">
        <f t="shared" si="2"/>
        <v>0</v>
      </c>
      <c r="J20" s="50">
        <f t="shared" si="2"/>
        <v>0</v>
      </c>
      <c r="K20" s="50">
        <f t="shared" si="2"/>
        <v>0</v>
      </c>
      <c r="L20" s="50">
        <f t="shared" si="2"/>
        <v>0</v>
      </c>
      <c r="M20" s="50">
        <f t="shared" si="2"/>
        <v>0</v>
      </c>
      <c r="N20" s="50">
        <f t="shared" si="2"/>
        <v>0</v>
      </c>
      <c r="O20" s="50">
        <f t="shared" si="2"/>
        <v>0</v>
      </c>
      <c r="P20" s="50">
        <f>SUM(D20:M20)</f>
        <v>0</v>
      </c>
    </row>
    <row r="21" spans="1:17" ht="15.75" thickBot="1" x14ac:dyDescent="0.3">
      <c r="A21" s="57"/>
      <c r="B21" s="52" t="s">
        <v>117</v>
      </c>
      <c r="C21" s="62"/>
      <c r="D21" s="54"/>
      <c r="E21" s="54"/>
      <c r="F21" s="54"/>
      <c r="G21" s="54"/>
      <c r="H21" s="54"/>
      <c r="I21" s="54"/>
      <c r="J21" s="54"/>
      <c r="K21" s="54"/>
      <c r="L21" s="54"/>
      <c r="M21" s="54"/>
      <c r="N21" s="54"/>
      <c r="O21" s="54"/>
      <c r="P21" s="54"/>
    </row>
    <row r="22" spans="1:17" ht="27.75" thickBot="1" x14ac:dyDescent="0.3">
      <c r="A22" s="57"/>
      <c r="B22" s="52" t="s">
        <v>118</v>
      </c>
      <c r="C22" s="62"/>
      <c r="D22" s="54"/>
      <c r="E22" s="54"/>
      <c r="F22" s="54"/>
      <c r="G22" s="54"/>
      <c r="H22" s="54"/>
      <c r="I22" s="54"/>
      <c r="J22" s="54"/>
      <c r="K22" s="54"/>
      <c r="L22" s="54"/>
      <c r="M22" s="54"/>
      <c r="N22" s="54"/>
      <c r="O22" s="54"/>
      <c r="P22" s="54"/>
      <c r="Q22" t="s">
        <v>152</v>
      </c>
    </row>
    <row r="23" spans="1:17" ht="15.75" thickBot="1" x14ac:dyDescent="0.3">
      <c r="A23" s="57"/>
      <c r="B23" s="52" t="s">
        <v>119</v>
      </c>
      <c r="C23" s="62"/>
      <c r="D23" s="54"/>
      <c r="E23" s="54"/>
      <c r="F23" s="54"/>
      <c r="G23" s="54"/>
      <c r="H23" s="54"/>
      <c r="I23" s="54"/>
      <c r="J23" s="54"/>
      <c r="K23" s="54"/>
      <c r="L23" s="54"/>
      <c r="M23" s="54"/>
      <c r="N23" s="54"/>
      <c r="O23" s="54"/>
      <c r="P23" s="54"/>
    </row>
    <row r="24" spans="1:17" ht="27.75" thickBot="1" x14ac:dyDescent="0.3">
      <c r="A24" s="65"/>
      <c r="B24" s="66" t="s">
        <v>120</v>
      </c>
      <c r="C24" s="67"/>
      <c r="D24" s="68"/>
      <c r="E24" s="68"/>
      <c r="F24" s="68"/>
      <c r="G24" s="68"/>
      <c r="H24" s="68"/>
      <c r="I24" s="68"/>
      <c r="J24" s="68"/>
      <c r="K24" s="68"/>
      <c r="L24" s="68"/>
      <c r="M24" s="68"/>
      <c r="N24" s="68"/>
      <c r="O24" s="68"/>
      <c r="P24" s="68"/>
    </row>
    <row r="25" spans="1:17" ht="15.75" thickBot="1" x14ac:dyDescent="0.3">
      <c r="A25" s="57"/>
      <c r="B25" s="52" t="s">
        <v>195</v>
      </c>
      <c r="C25" s="62"/>
      <c r="D25" s="54">
        <v>200</v>
      </c>
      <c r="E25" s="54"/>
      <c r="F25" s="54"/>
      <c r="G25" s="54"/>
      <c r="H25" s="54"/>
      <c r="I25" s="54"/>
      <c r="J25" s="54"/>
      <c r="K25" s="54"/>
      <c r="L25" s="54"/>
      <c r="M25" s="54"/>
      <c r="N25" s="54"/>
      <c r="O25" s="54"/>
      <c r="P25" s="54">
        <f>SUM(D25:M25)</f>
        <v>200</v>
      </c>
    </row>
    <row r="26" spans="1:17" ht="15.75" thickBot="1" x14ac:dyDescent="0.3">
      <c r="A26" s="57"/>
      <c r="B26" s="52" t="s">
        <v>196</v>
      </c>
      <c r="C26" s="62"/>
      <c r="D26" s="54">
        <v>3</v>
      </c>
      <c r="E26" s="54">
        <v>2</v>
      </c>
      <c r="F26" s="54">
        <v>4</v>
      </c>
      <c r="G26" s="54">
        <v>1</v>
      </c>
      <c r="H26" s="54">
        <v>8</v>
      </c>
      <c r="I26" s="54">
        <v>8</v>
      </c>
      <c r="J26" s="54">
        <v>4</v>
      </c>
      <c r="K26" s="54">
        <v>1</v>
      </c>
      <c r="L26" s="54">
        <v>8</v>
      </c>
      <c r="M26" s="54">
        <v>3</v>
      </c>
      <c r="N26" s="54">
        <v>19</v>
      </c>
      <c r="O26" s="54">
        <v>6</v>
      </c>
      <c r="P26" s="54">
        <f>SUM(D26:O26)</f>
        <v>67</v>
      </c>
    </row>
    <row r="27" spans="1:17" ht="15.75" thickBot="1" x14ac:dyDescent="0.3">
      <c r="A27" s="57"/>
      <c r="B27" s="52" t="s">
        <v>197</v>
      </c>
      <c r="C27" s="62"/>
      <c r="D27" s="54">
        <v>159</v>
      </c>
      <c r="E27" s="54">
        <v>270</v>
      </c>
      <c r="F27" s="54">
        <v>300</v>
      </c>
      <c r="G27" s="54">
        <v>180</v>
      </c>
      <c r="H27" s="54">
        <v>2100</v>
      </c>
      <c r="I27" s="54">
        <v>950</v>
      </c>
      <c r="J27" s="54">
        <v>600</v>
      </c>
      <c r="K27" s="54">
        <v>265</v>
      </c>
      <c r="L27" s="54">
        <v>960</v>
      </c>
      <c r="M27" s="54">
        <v>520</v>
      </c>
      <c r="N27" s="54">
        <v>1273</v>
      </c>
      <c r="O27" s="54"/>
      <c r="P27" s="54">
        <f>SUM(D27:O27)</f>
        <v>7577</v>
      </c>
    </row>
    <row r="28" spans="1:17" ht="15.75" thickBot="1" x14ac:dyDescent="0.3">
      <c r="A28" s="57"/>
      <c r="B28" s="52" t="s">
        <v>198</v>
      </c>
      <c r="C28" s="62"/>
      <c r="D28" s="54">
        <v>9540</v>
      </c>
      <c r="E28" s="54">
        <v>10800</v>
      </c>
      <c r="F28" s="54">
        <v>12000</v>
      </c>
      <c r="G28" s="54">
        <v>5400</v>
      </c>
      <c r="H28" s="54">
        <v>126000</v>
      </c>
      <c r="I28" s="54">
        <v>76000</v>
      </c>
      <c r="J28" s="54">
        <v>24000</v>
      </c>
      <c r="K28" s="54">
        <v>7950</v>
      </c>
      <c r="L28" s="54">
        <v>67200</v>
      </c>
      <c r="M28" s="54">
        <v>20800</v>
      </c>
      <c r="N28" s="54">
        <v>127300</v>
      </c>
      <c r="O28" s="54"/>
      <c r="P28" s="54">
        <f>SUM(D28:O28)</f>
        <v>486990</v>
      </c>
    </row>
    <row r="29" spans="1:17" ht="27.75" thickBot="1" x14ac:dyDescent="0.3">
      <c r="A29" s="57"/>
      <c r="B29" s="52" t="s">
        <v>199</v>
      </c>
      <c r="C29" s="62"/>
      <c r="D29" s="70">
        <v>0.75</v>
      </c>
      <c r="E29" s="70">
        <v>0.75</v>
      </c>
      <c r="F29" s="70">
        <v>0.75</v>
      </c>
      <c r="G29" s="70">
        <v>0.75</v>
      </c>
      <c r="H29" s="70">
        <v>0.75</v>
      </c>
      <c r="I29" s="70">
        <v>0.75</v>
      </c>
      <c r="J29" s="70">
        <v>0.75</v>
      </c>
      <c r="K29" s="70">
        <v>0.75</v>
      </c>
      <c r="L29" s="70">
        <v>0.75</v>
      </c>
      <c r="M29" s="70">
        <v>0.75</v>
      </c>
      <c r="N29" s="70">
        <v>0.9</v>
      </c>
      <c r="O29" s="54"/>
      <c r="P29" s="54"/>
    </row>
    <row r="30" spans="1:17" x14ac:dyDescent="0.25">
      <c r="N30" t="s">
        <v>209</v>
      </c>
      <c r="O30">
        <v>18000</v>
      </c>
      <c r="P30">
        <v>18000</v>
      </c>
    </row>
    <row r="32" spans="1:17" ht="48.95" customHeight="1" x14ac:dyDescent="0.25">
      <c r="B32" s="134" t="s">
        <v>154</v>
      </c>
      <c r="C32" s="134"/>
      <c r="D32" s="134"/>
      <c r="E32" s="134"/>
      <c r="F32" s="134"/>
      <c r="G32" s="134"/>
      <c r="N32" s="71" t="s">
        <v>210</v>
      </c>
      <c r="P32">
        <f>(P28+P30)</f>
        <v>504990</v>
      </c>
    </row>
    <row r="33" spans="2:2" x14ac:dyDescent="0.25">
      <c r="B33" t="s">
        <v>211</v>
      </c>
    </row>
  </sheetData>
  <mergeCells count="27">
    <mergeCell ref="O7:O8"/>
    <mergeCell ref="F7:F8"/>
    <mergeCell ref="B10:B11"/>
    <mergeCell ref="A20:B20"/>
    <mergeCell ref="M7:M8"/>
    <mergeCell ref="N7:N8"/>
    <mergeCell ref="H7:H8"/>
    <mergeCell ref="I7:I8"/>
    <mergeCell ref="J7:J8"/>
    <mergeCell ref="K7:K8"/>
    <mergeCell ref="L7:L8"/>
    <mergeCell ref="A5:B5"/>
    <mergeCell ref="B32:G32"/>
    <mergeCell ref="A1:B1"/>
    <mergeCell ref="D1:P1"/>
    <mergeCell ref="A2:B2"/>
    <mergeCell ref="A3:B3"/>
    <mergeCell ref="A4:B4"/>
    <mergeCell ref="A6:B6"/>
    <mergeCell ref="A7:B7"/>
    <mergeCell ref="C7:C8"/>
    <mergeCell ref="D7:D8"/>
    <mergeCell ref="E7:E8"/>
    <mergeCell ref="P7:P8"/>
    <mergeCell ref="A8:B8"/>
    <mergeCell ref="A9:B9"/>
    <mergeCell ref="G7:G8"/>
  </mergeCells>
  <pageMargins left="0.7" right="0.7" top="0.75" bottom="0.75" header="0.3" footer="0.3"/>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ANEXA 1-BUGET 2025</vt:lpstr>
      <vt:lpstr>ANEXA 2-PREMIERE 2025</vt:lpstr>
      <vt:lpstr>ANEXA 3-REPERTORIU 2025</vt:lpstr>
      <vt:lpstr>ANEXA 4-GANTT 2026</vt:lpstr>
      <vt:lpstr>ANEXA 5-BUGET 2026</vt:lpstr>
      <vt:lpstr>ANEXA 6-PREMIERE 2026</vt:lpstr>
      <vt:lpstr>ANEXA 7-REPERTORIU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2026-01-30T09:59:28Z</cp:lastPrinted>
  <dcterms:created xsi:type="dcterms:W3CDTF">2015-06-05T18:17:20Z</dcterms:created>
  <dcterms:modified xsi:type="dcterms:W3CDTF">2026-01-30T12:00:00Z</dcterms:modified>
</cp:coreProperties>
</file>